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5080" yWindow="-120" windowWidth="20730" windowHeight="11760"/>
  </bookViews>
  <sheets>
    <sheet name="Rekapitulácia stavby" sheetId="1" r:id="rId1"/>
    <sheet name="01.1 - časť 1" sheetId="2" r:id="rId2"/>
    <sheet name="01.2 - časť 2" sheetId="3" r:id="rId3"/>
  </sheets>
  <definedNames>
    <definedName name="_xlnm._FilterDatabase" localSheetId="1" hidden="1">'01.1 - časť 1'!$C$131:$K$218</definedName>
    <definedName name="_xlnm._FilterDatabase" localSheetId="2" hidden="1">'01.2 - časť 2'!$C$128:$K$219</definedName>
    <definedName name="_xlnm.Print_Titles" localSheetId="1">'01.1 - časť 1'!$131:$131</definedName>
    <definedName name="_xlnm.Print_Titles" localSheetId="2">'01.2 - časť 2'!$128:$128</definedName>
    <definedName name="_xlnm.Print_Titles" localSheetId="0">'Rekapitulácia stavby'!$92:$92</definedName>
    <definedName name="_xlnm.Print_Area" localSheetId="1">'01.1 - časť 1'!$C$4:$J$76,'01.1 - časť 1'!$C$82:$J$113,'01.1 - časť 1'!$C$119:$K$218</definedName>
    <definedName name="_xlnm.Print_Area" localSheetId="2">'01.2 - časť 2'!$C$4:$J$76,'01.2 - časť 2'!$C$82:$J$110,'01.2 - časť 2'!$C$116:$K$219</definedName>
    <definedName name="_xlnm.Print_Area" localSheetId="0">'Rekapitulácia stavby'!$D$4:$AO$76,'Rekapitulácia stavby'!$C$82:$AQ$97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3" l="1"/>
  <c r="J38" i="3"/>
  <c r="AY96" i="1"/>
  <c r="J37" i="3"/>
  <c r="AX96" i="1"/>
  <c r="BI219" i="3"/>
  <c r="BH219" i="3"/>
  <c r="BG219" i="3"/>
  <c r="BE219" i="3"/>
  <c r="T219" i="3"/>
  <c r="T218" i="3" s="1"/>
  <c r="R219" i="3"/>
  <c r="R218" i="3"/>
  <c r="P219" i="3"/>
  <c r="P218" i="3"/>
  <c r="BI217" i="3"/>
  <c r="BH217" i="3"/>
  <c r="BG217" i="3"/>
  <c r="BE217" i="3"/>
  <c r="T217" i="3"/>
  <c r="T216" i="3"/>
  <c r="R217" i="3"/>
  <c r="R216" i="3"/>
  <c r="P217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F125" i="3"/>
  <c r="F123" i="3"/>
  <c r="E121" i="3"/>
  <c r="J31" i="3"/>
  <c r="F91" i="3"/>
  <c r="F89" i="3"/>
  <c r="E87" i="3"/>
  <c r="J24" i="3"/>
  <c r="E24" i="3"/>
  <c r="J126" i="3" s="1"/>
  <c r="J23" i="3"/>
  <c r="J21" i="3"/>
  <c r="E21" i="3"/>
  <c r="J125" i="3" s="1"/>
  <c r="J20" i="3"/>
  <c r="J18" i="3"/>
  <c r="E18" i="3"/>
  <c r="F126" i="3" s="1"/>
  <c r="J17" i="3"/>
  <c r="J12" i="3"/>
  <c r="J89" i="3"/>
  <c r="E7" i="3"/>
  <c r="E119" i="3"/>
  <c r="J39" i="2"/>
  <c r="J38" i="2"/>
  <c r="AY95" i="1" s="1"/>
  <c r="J37" i="2"/>
  <c r="AX95" i="1" s="1"/>
  <c r="BI218" i="2"/>
  <c r="BH218" i="2"/>
  <c r="BG218" i="2"/>
  <c r="BE218" i="2"/>
  <c r="T218" i="2"/>
  <c r="T217" i="2" s="1"/>
  <c r="R218" i="2"/>
  <c r="R217" i="2" s="1"/>
  <c r="P218" i="2"/>
  <c r="P217" i="2" s="1"/>
  <c r="BI216" i="2"/>
  <c r="BH216" i="2"/>
  <c r="BG216" i="2"/>
  <c r="BE216" i="2"/>
  <c r="T216" i="2"/>
  <c r="T215" i="2" s="1"/>
  <c r="R216" i="2"/>
  <c r="R215" i="2" s="1"/>
  <c r="P216" i="2"/>
  <c r="P215" i="2" s="1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09" i="2"/>
  <c r="BH209" i="2"/>
  <c r="BG209" i="2"/>
  <c r="BE209" i="2"/>
  <c r="T209" i="2"/>
  <c r="T208" i="2"/>
  <c r="R209" i="2"/>
  <c r="R208" i="2"/>
  <c r="P209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F128" i="2"/>
  <c r="F126" i="2"/>
  <c r="E124" i="2"/>
  <c r="J31" i="2"/>
  <c r="F91" i="2"/>
  <c r="F89" i="2"/>
  <c r="E87" i="2"/>
  <c r="J24" i="2"/>
  <c r="E24" i="2"/>
  <c r="J129" i="2" s="1"/>
  <c r="J23" i="2"/>
  <c r="J21" i="2"/>
  <c r="E21" i="2"/>
  <c r="J128" i="2" s="1"/>
  <c r="J20" i="2"/>
  <c r="J18" i="2"/>
  <c r="E18" i="2"/>
  <c r="F92" i="2" s="1"/>
  <c r="J17" i="2"/>
  <c r="J12" i="2"/>
  <c r="J126" i="2"/>
  <c r="E7" i="2"/>
  <c r="E122" i="2"/>
  <c r="L90" i="1"/>
  <c r="AM90" i="1"/>
  <c r="AM89" i="1"/>
  <c r="L89" i="1"/>
  <c r="AM87" i="1"/>
  <c r="L87" i="1"/>
  <c r="L85" i="1"/>
  <c r="L84" i="1"/>
  <c r="BK219" i="3"/>
  <c r="J219" i="3"/>
  <c r="BK217" i="3"/>
  <c r="J217" i="3"/>
  <c r="BK215" i="3"/>
  <c r="J215" i="3"/>
  <c r="BK214" i="3"/>
  <c r="J214" i="3"/>
  <c r="BK213" i="3"/>
  <c r="J213" i="3"/>
  <c r="BK212" i="3"/>
  <c r="J212" i="3"/>
  <c r="BK211" i="3"/>
  <c r="J211" i="3"/>
  <c r="BK210" i="3"/>
  <c r="J210" i="3"/>
  <c r="BK209" i="3"/>
  <c r="J209" i="3"/>
  <c r="BK208" i="3"/>
  <c r="J208" i="3"/>
  <c r="BK207" i="3"/>
  <c r="J207" i="3"/>
  <c r="BK206" i="3"/>
  <c r="J206" i="3"/>
  <c r="BK205" i="3"/>
  <c r="J205" i="3"/>
  <c r="BK204" i="3"/>
  <c r="J204" i="3"/>
  <c r="BK203" i="3"/>
  <c r="J203" i="3"/>
  <c r="BK202" i="3"/>
  <c r="J202" i="3"/>
  <c r="BK201" i="3"/>
  <c r="J201" i="3"/>
  <c r="BK200" i="3"/>
  <c r="J200" i="3"/>
  <c r="BK199" i="3"/>
  <c r="J199" i="3"/>
  <c r="BK198" i="3"/>
  <c r="J198" i="3"/>
  <c r="BK197" i="3"/>
  <c r="J197" i="3"/>
  <c r="J196" i="3"/>
  <c r="BK195" i="3"/>
  <c r="J195" i="3"/>
  <c r="BK194" i="3"/>
  <c r="J194" i="3"/>
  <c r="BK192" i="3"/>
  <c r="J192" i="3"/>
  <c r="BK191" i="3"/>
  <c r="J191" i="3"/>
  <c r="BK190" i="3"/>
  <c r="J190" i="3"/>
  <c r="BK189" i="3"/>
  <c r="J189" i="3"/>
  <c r="BK188" i="3"/>
  <c r="J188" i="3"/>
  <c r="BK187" i="3"/>
  <c r="J187" i="3"/>
  <c r="BK186" i="3"/>
  <c r="J186" i="3"/>
  <c r="BK185" i="3"/>
  <c r="BK184" i="3"/>
  <c r="J183" i="3"/>
  <c r="J182" i="3"/>
  <c r="J181" i="3"/>
  <c r="J180" i="3"/>
  <c r="BK179" i="3"/>
  <c r="J178" i="3"/>
  <c r="J177" i="3"/>
  <c r="J176" i="3"/>
  <c r="J175" i="3"/>
  <c r="BK173" i="3"/>
  <c r="BK172" i="3"/>
  <c r="BK171" i="3"/>
  <c r="J170" i="3"/>
  <c r="BK169" i="3"/>
  <c r="J168" i="3"/>
  <c r="J167" i="3"/>
  <c r="J166" i="3"/>
  <c r="BK165" i="3"/>
  <c r="J164" i="3"/>
  <c r="BK163" i="3"/>
  <c r="BK162" i="3"/>
  <c r="BK161" i="3"/>
  <c r="BK160" i="3"/>
  <c r="J159" i="3"/>
  <c r="J158" i="3"/>
  <c r="J156" i="3"/>
  <c r="BK155" i="3"/>
  <c r="J154" i="3"/>
  <c r="J152" i="3"/>
  <c r="J151" i="3"/>
  <c r="BK149" i="3"/>
  <c r="BK148" i="3"/>
  <c r="J147" i="3"/>
  <c r="BK146" i="3"/>
  <c r="BK145" i="3"/>
  <c r="J144" i="3"/>
  <c r="BK143" i="3"/>
  <c r="J142" i="3"/>
  <c r="BK141" i="3"/>
  <c r="J140" i="3"/>
  <c r="BK139" i="3"/>
  <c r="J138" i="3"/>
  <c r="BK137" i="3"/>
  <c r="BK136" i="3"/>
  <c r="J135" i="3"/>
  <c r="J134" i="3"/>
  <c r="J133" i="3"/>
  <c r="BK132" i="3"/>
  <c r="BK218" i="2"/>
  <c r="BK216" i="2"/>
  <c r="BK214" i="2"/>
  <c r="J213" i="2"/>
  <c r="J212" i="2"/>
  <c r="J209" i="2"/>
  <c r="J207" i="2"/>
  <c r="J206" i="2"/>
  <c r="BK205" i="2"/>
  <c r="BK204" i="2"/>
  <c r="BK203" i="2"/>
  <c r="BK202" i="2"/>
  <c r="J201" i="2"/>
  <c r="BK200" i="2"/>
  <c r="BK199" i="2"/>
  <c r="BK198" i="2"/>
  <c r="BK197" i="2"/>
  <c r="J196" i="2"/>
  <c r="BK195" i="2"/>
  <c r="J194" i="2"/>
  <c r="J193" i="2"/>
  <c r="J192" i="2"/>
  <c r="BK191" i="2"/>
  <c r="BK190" i="2"/>
  <c r="BK189" i="2"/>
  <c r="J188" i="2"/>
  <c r="BK187" i="2"/>
  <c r="BK185" i="2"/>
  <c r="BK184" i="2"/>
  <c r="BK183" i="2"/>
  <c r="J182" i="2"/>
  <c r="BK181" i="2"/>
  <c r="BK180" i="2"/>
  <c r="BK179" i="2"/>
  <c r="BK178" i="2"/>
  <c r="BK177" i="2"/>
  <c r="BK176" i="2"/>
  <c r="J175" i="2"/>
  <c r="J174" i="2"/>
  <c r="J173" i="2"/>
  <c r="BK172" i="2"/>
  <c r="BK171" i="2"/>
  <c r="J169" i="2"/>
  <c r="J168" i="2"/>
  <c r="BK167" i="2"/>
  <c r="J166" i="2"/>
  <c r="BK165" i="2"/>
  <c r="J164" i="2"/>
  <c r="J163" i="2"/>
  <c r="BK162" i="2"/>
  <c r="J161" i="2"/>
  <c r="J160" i="2"/>
  <c r="BK158" i="2"/>
  <c r="BK157" i="2"/>
  <c r="BK156" i="2"/>
  <c r="J154" i="2"/>
  <c r="BK153" i="2"/>
  <c r="J151" i="2"/>
  <c r="BK150" i="2"/>
  <c r="J149" i="2"/>
  <c r="J148" i="2"/>
  <c r="J147" i="2"/>
  <c r="BK146" i="2"/>
  <c r="BK145" i="2"/>
  <c r="J144" i="2"/>
  <c r="J143" i="2"/>
  <c r="BK142" i="2"/>
  <c r="BK141" i="2"/>
  <c r="BK140" i="2"/>
  <c r="J139" i="2"/>
  <c r="BK138" i="2"/>
  <c r="BK137" i="2"/>
  <c r="BK136" i="2"/>
  <c r="J135" i="2"/>
  <c r="AS94" i="1"/>
  <c r="BK196" i="3"/>
  <c r="J185" i="3"/>
  <c r="J184" i="3"/>
  <c r="BK183" i="3"/>
  <c r="BK182" i="3"/>
  <c r="BK181" i="3"/>
  <c r="BK180" i="3"/>
  <c r="J179" i="3"/>
  <c r="BK178" i="3"/>
  <c r="BK177" i="3"/>
  <c r="BK176" i="3"/>
  <c r="BK175" i="3"/>
  <c r="J173" i="3"/>
  <c r="J172" i="3"/>
  <c r="J171" i="3"/>
  <c r="BK170" i="3"/>
  <c r="J169" i="3"/>
  <c r="BK168" i="3"/>
  <c r="BK167" i="3"/>
  <c r="BK166" i="3"/>
  <c r="J165" i="3"/>
  <c r="BK164" i="3"/>
  <c r="J163" i="3"/>
  <c r="J162" i="3"/>
  <c r="J161" i="3"/>
  <c r="J160" i="3"/>
  <c r="BK159" i="3"/>
  <c r="BK158" i="3"/>
  <c r="BK156" i="3"/>
  <c r="J155" i="3"/>
  <c r="BK154" i="3"/>
  <c r="BK152" i="3"/>
  <c r="BK151" i="3"/>
  <c r="J149" i="3"/>
  <c r="J148" i="3"/>
  <c r="BK147" i="3"/>
  <c r="J146" i="3"/>
  <c r="J145" i="3"/>
  <c r="BK144" i="3"/>
  <c r="J143" i="3"/>
  <c r="BK142" i="3"/>
  <c r="J141" i="3"/>
  <c r="BK140" i="3"/>
  <c r="J139" i="3"/>
  <c r="BK138" i="3"/>
  <c r="J137" i="3"/>
  <c r="J136" i="3"/>
  <c r="BK135" i="3"/>
  <c r="BK134" i="3"/>
  <c r="BK133" i="3"/>
  <c r="J132" i="3"/>
  <c r="J218" i="2"/>
  <c r="J216" i="2"/>
  <c r="J214" i="2"/>
  <c r="BK213" i="2"/>
  <c r="BK212" i="2"/>
  <c r="BK209" i="2"/>
  <c r="BK207" i="2"/>
  <c r="BK206" i="2"/>
  <c r="J205" i="2"/>
  <c r="J204" i="2"/>
  <c r="J203" i="2"/>
  <c r="J202" i="2"/>
  <c r="BK201" i="2"/>
  <c r="J200" i="2"/>
  <c r="J199" i="2"/>
  <c r="J198" i="2"/>
  <c r="J197" i="2"/>
  <c r="BK196" i="2"/>
  <c r="J195" i="2"/>
  <c r="BK194" i="2"/>
  <c r="BK193" i="2"/>
  <c r="BK192" i="2"/>
  <c r="J191" i="2"/>
  <c r="J190" i="2"/>
  <c r="J189" i="2"/>
  <c r="BK188" i="2"/>
  <c r="J187" i="2"/>
  <c r="J185" i="2"/>
  <c r="J184" i="2"/>
  <c r="J183" i="2"/>
  <c r="BK182" i="2"/>
  <c r="J181" i="2"/>
  <c r="J180" i="2"/>
  <c r="J179" i="2"/>
  <c r="J178" i="2"/>
  <c r="J177" i="2"/>
  <c r="J176" i="2"/>
  <c r="BK175" i="2"/>
  <c r="BK174" i="2"/>
  <c r="BK173" i="2"/>
  <c r="J172" i="2"/>
  <c r="J171" i="2"/>
  <c r="BK169" i="2"/>
  <c r="BK168" i="2"/>
  <c r="J167" i="2"/>
  <c r="BK166" i="2"/>
  <c r="J165" i="2"/>
  <c r="BK164" i="2"/>
  <c r="BK163" i="2"/>
  <c r="J162" i="2"/>
  <c r="BK161" i="2"/>
  <c r="BK160" i="2"/>
  <c r="J158" i="2"/>
  <c r="J157" i="2"/>
  <c r="J156" i="2"/>
  <c r="BK154" i="2"/>
  <c r="J153" i="2"/>
  <c r="BK151" i="2"/>
  <c r="J150" i="2"/>
  <c r="BK149" i="2"/>
  <c r="BK148" i="2"/>
  <c r="BK147" i="2"/>
  <c r="J146" i="2"/>
  <c r="J145" i="2"/>
  <c r="BK144" i="2"/>
  <c r="BK143" i="2"/>
  <c r="J142" i="2"/>
  <c r="J141" i="2"/>
  <c r="J140" i="2"/>
  <c r="BK139" i="2"/>
  <c r="J138" i="2"/>
  <c r="J137" i="2"/>
  <c r="J136" i="2"/>
  <c r="BK135" i="2"/>
  <c r="BK134" i="2" l="1"/>
  <c r="J134" i="2" s="1"/>
  <c r="J98" i="2" s="1"/>
  <c r="R134" i="2"/>
  <c r="BK152" i="2"/>
  <c r="J152" i="2" s="1"/>
  <c r="J99" i="2" s="1"/>
  <c r="R152" i="2"/>
  <c r="BK155" i="2"/>
  <c r="J155" i="2" s="1"/>
  <c r="J100" i="2" s="1"/>
  <c r="R155" i="2"/>
  <c r="T155" i="2"/>
  <c r="P159" i="2"/>
  <c r="T159" i="2"/>
  <c r="P170" i="2"/>
  <c r="T170" i="2"/>
  <c r="P186" i="2"/>
  <c r="T186" i="2"/>
  <c r="P211" i="2"/>
  <c r="P210" i="2"/>
  <c r="T211" i="2"/>
  <c r="T210" i="2"/>
  <c r="P134" i="2"/>
  <c r="T134" i="2"/>
  <c r="P152" i="2"/>
  <c r="T152" i="2"/>
  <c r="P155" i="2"/>
  <c r="BK159" i="2"/>
  <c r="J159" i="2" s="1"/>
  <c r="J101" i="2" s="1"/>
  <c r="R159" i="2"/>
  <c r="BK170" i="2"/>
  <c r="J170" i="2" s="1"/>
  <c r="J102" i="2" s="1"/>
  <c r="R170" i="2"/>
  <c r="BK186" i="2"/>
  <c r="J186" i="2" s="1"/>
  <c r="J103" i="2" s="1"/>
  <c r="R186" i="2"/>
  <c r="BK211" i="2"/>
  <c r="J211" i="2" s="1"/>
  <c r="J106" i="2" s="1"/>
  <c r="R211" i="2"/>
  <c r="R210" i="2"/>
  <c r="BK131" i="3"/>
  <c r="J131" i="3"/>
  <c r="J98" i="3" s="1"/>
  <c r="P131" i="3"/>
  <c r="R131" i="3"/>
  <c r="T131" i="3"/>
  <c r="BK150" i="3"/>
  <c r="J150" i="3" s="1"/>
  <c r="J99" i="3" s="1"/>
  <c r="P150" i="3"/>
  <c r="R150" i="3"/>
  <c r="T150" i="3"/>
  <c r="BK153" i="3"/>
  <c r="J153" i="3"/>
  <c r="J100" i="3" s="1"/>
  <c r="P153" i="3"/>
  <c r="R153" i="3"/>
  <c r="T153" i="3"/>
  <c r="BK157" i="3"/>
  <c r="J157" i="3" s="1"/>
  <c r="J101" i="3" s="1"/>
  <c r="P157" i="3"/>
  <c r="R157" i="3"/>
  <c r="T157" i="3"/>
  <c r="BK174" i="3"/>
  <c r="J174" i="3" s="1"/>
  <c r="J102" i="3" s="1"/>
  <c r="P174" i="3"/>
  <c r="R174" i="3"/>
  <c r="T174" i="3"/>
  <c r="BK193" i="3"/>
  <c r="J193" i="3" s="1"/>
  <c r="J103" i="3" s="1"/>
  <c r="P193" i="3"/>
  <c r="R193" i="3"/>
  <c r="T193" i="3"/>
  <c r="E85" i="2"/>
  <c r="J89" i="2"/>
  <c r="J92" i="2"/>
  <c r="F129" i="2"/>
  <c r="BF136" i="2"/>
  <c r="BF137" i="2"/>
  <c r="BF139" i="2"/>
  <c r="BF140" i="2"/>
  <c r="BF141" i="2"/>
  <c r="BF144" i="2"/>
  <c r="BF149" i="2"/>
  <c r="BF150" i="2"/>
  <c r="BF156" i="2"/>
  <c r="BF157" i="2"/>
  <c r="BF158" i="2"/>
  <c r="BF160" i="2"/>
  <c r="BF161" i="2"/>
  <c r="BF163" i="2"/>
  <c r="BF166" i="2"/>
  <c r="BF171" i="2"/>
  <c r="BF172" i="2"/>
  <c r="BF175" i="2"/>
  <c r="BF176" i="2"/>
  <c r="BF177" i="2"/>
  <c r="BF178" i="2"/>
  <c r="BF179" i="2"/>
  <c r="BF180" i="2"/>
  <c r="BF181" i="2"/>
  <c r="BF182" i="2"/>
  <c r="BF183" i="2"/>
  <c r="BF184" i="2"/>
  <c r="BF189" i="2"/>
  <c r="BF190" i="2"/>
  <c r="BF194" i="2"/>
  <c r="BF196" i="2"/>
  <c r="BF197" i="2"/>
  <c r="BF198" i="2"/>
  <c r="BF199" i="2"/>
  <c r="BF201" i="2"/>
  <c r="BF202" i="2"/>
  <c r="BF204" i="2"/>
  <c r="BF207" i="2"/>
  <c r="E85" i="3"/>
  <c r="F92" i="3"/>
  <c r="J123" i="3"/>
  <c r="BF135" i="3"/>
  <c r="BF138" i="3"/>
  <c r="BF140" i="3"/>
  <c r="BF142" i="3"/>
  <c r="BF143" i="3"/>
  <c r="BF144" i="3"/>
  <c r="BF145" i="3"/>
  <c r="BF146" i="3"/>
  <c r="BF147" i="3"/>
  <c r="BF148" i="3"/>
  <c r="BF152" i="3"/>
  <c r="BF156" i="3"/>
  <c r="BF159" i="3"/>
  <c r="BF160" i="3"/>
  <c r="BF161" i="3"/>
  <c r="BF162" i="3"/>
  <c r="BF164" i="3"/>
  <c r="BF166" i="3"/>
  <c r="BF168" i="3"/>
  <c r="BF170" i="3"/>
  <c r="BF171" i="3"/>
  <c r="BF172" i="3"/>
  <c r="BF173" i="3"/>
  <c r="BF178" i="3"/>
  <c r="BF179" i="3"/>
  <c r="BF180" i="3"/>
  <c r="BF181" i="3"/>
  <c r="BF182" i="3"/>
  <c r="BF183" i="3"/>
  <c r="J91" i="2"/>
  <c r="BF135" i="2"/>
  <c r="BF138" i="2"/>
  <c r="BF142" i="2"/>
  <c r="BF143" i="2"/>
  <c r="BF145" i="2"/>
  <c r="BF146" i="2"/>
  <c r="BF147" i="2"/>
  <c r="BF148" i="2"/>
  <c r="BF151" i="2"/>
  <c r="BF153" i="2"/>
  <c r="BF154" i="2"/>
  <c r="BF162" i="2"/>
  <c r="BF164" i="2"/>
  <c r="BF165" i="2"/>
  <c r="BF167" i="2"/>
  <c r="BF168" i="2"/>
  <c r="BF169" i="2"/>
  <c r="BF173" i="2"/>
  <c r="BF174" i="2"/>
  <c r="BF185" i="2"/>
  <c r="BF187" i="2"/>
  <c r="BF188" i="2"/>
  <c r="BF191" i="2"/>
  <c r="BF192" i="2"/>
  <c r="BF193" i="2"/>
  <c r="BF195" i="2"/>
  <c r="BF200" i="2"/>
  <c r="BF203" i="2"/>
  <c r="BF205" i="2"/>
  <c r="BF206" i="2"/>
  <c r="BF209" i="2"/>
  <c r="BF212" i="2"/>
  <c r="BF213" i="2"/>
  <c r="BF214" i="2"/>
  <c r="BF216" i="2"/>
  <c r="BF218" i="2"/>
  <c r="BK208" i="2"/>
  <c r="J208" i="2" s="1"/>
  <c r="J104" i="2" s="1"/>
  <c r="BK215" i="2"/>
  <c r="J215" i="2" s="1"/>
  <c r="J107" i="2" s="1"/>
  <c r="BK217" i="2"/>
  <c r="J217" i="2"/>
  <c r="J108" i="2" s="1"/>
  <c r="J91" i="3"/>
  <c r="J92" i="3"/>
  <c r="BF132" i="3"/>
  <c r="BF133" i="3"/>
  <c r="BF134" i="3"/>
  <c r="BF136" i="3"/>
  <c r="BF137" i="3"/>
  <c r="BF139" i="3"/>
  <c r="BF141" i="3"/>
  <c r="BF149" i="3"/>
  <c r="BF151" i="3"/>
  <c r="BF154" i="3"/>
  <c r="BF155" i="3"/>
  <c r="BF158" i="3"/>
  <c r="BF163" i="3"/>
  <c r="BF165" i="3"/>
  <c r="BF167" i="3"/>
  <c r="BF169" i="3"/>
  <c r="BF175" i="3"/>
  <c r="BF176" i="3"/>
  <c r="BF177" i="3"/>
  <c r="BF184" i="3"/>
  <c r="BF185" i="3"/>
  <c r="BF186" i="3"/>
  <c r="BF187" i="3"/>
  <c r="BF188" i="3"/>
  <c r="BF189" i="3"/>
  <c r="BF190" i="3"/>
  <c r="BF191" i="3"/>
  <c r="BF192" i="3"/>
  <c r="BF194" i="3"/>
  <c r="BF195" i="3"/>
  <c r="BF196" i="3"/>
  <c r="BF197" i="3"/>
  <c r="BF198" i="3"/>
  <c r="BF199" i="3"/>
  <c r="BF200" i="3"/>
  <c r="BF201" i="3"/>
  <c r="BF202" i="3"/>
  <c r="BF203" i="3"/>
  <c r="BF204" i="3"/>
  <c r="BF205" i="3"/>
  <c r="BF206" i="3"/>
  <c r="BF207" i="3"/>
  <c r="BF208" i="3"/>
  <c r="BF209" i="3"/>
  <c r="BF210" i="3"/>
  <c r="BF211" i="3"/>
  <c r="BF212" i="3"/>
  <c r="BF213" i="3"/>
  <c r="BF214" i="3"/>
  <c r="BF215" i="3"/>
  <c r="BF217" i="3"/>
  <c r="BF219" i="3"/>
  <c r="BK216" i="3"/>
  <c r="J216" i="3" s="1"/>
  <c r="J104" i="3" s="1"/>
  <c r="BK218" i="3"/>
  <c r="J218" i="3"/>
  <c r="J105" i="3" s="1"/>
  <c r="F35" i="2"/>
  <c r="AZ95" i="1" s="1"/>
  <c r="F39" i="2"/>
  <c r="BD95" i="1" s="1"/>
  <c r="J35" i="2"/>
  <c r="AV95" i="1" s="1"/>
  <c r="F38" i="2"/>
  <c r="BC95" i="1" s="1"/>
  <c r="F35" i="3"/>
  <c r="AZ96" i="1" s="1"/>
  <c r="F37" i="3"/>
  <c r="BB96" i="1" s="1"/>
  <c r="F39" i="3"/>
  <c r="BD96" i="1" s="1"/>
  <c r="F37" i="2"/>
  <c r="BB95" i="1" s="1"/>
  <c r="J35" i="3"/>
  <c r="AV96" i="1" s="1"/>
  <c r="F38" i="3"/>
  <c r="BC96" i="1" s="1"/>
  <c r="R130" i="3" l="1"/>
  <c r="R129" i="3" s="1"/>
  <c r="P130" i="3"/>
  <c r="P129" i="3" s="1"/>
  <c r="AU96" i="1" s="1"/>
  <c r="T130" i="3"/>
  <c r="T129" i="3"/>
  <c r="T133" i="2"/>
  <c r="T132" i="2"/>
  <c r="P133" i="2"/>
  <c r="P132" i="2"/>
  <c r="AU95" i="1" s="1"/>
  <c r="R133" i="2"/>
  <c r="R132" i="2" s="1"/>
  <c r="BK133" i="2"/>
  <c r="J133" i="2" s="1"/>
  <c r="J97" i="2" s="1"/>
  <c r="BK210" i="2"/>
  <c r="J210" i="2" s="1"/>
  <c r="J105" i="2" s="1"/>
  <c r="BK130" i="3"/>
  <c r="J130" i="3" s="1"/>
  <c r="J97" i="3" s="1"/>
  <c r="F36" i="2"/>
  <c r="BA95" i="1"/>
  <c r="F36" i="3"/>
  <c r="BA96" i="1" s="1"/>
  <c r="BC94" i="1"/>
  <c r="W32" i="1" s="1"/>
  <c r="AZ94" i="1"/>
  <c r="W29" i="1" s="1"/>
  <c r="BB94" i="1"/>
  <c r="W31" i="1" s="1"/>
  <c r="BD94" i="1"/>
  <c r="W33" i="1" s="1"/>
  <c r="J36" i="2"/>
  <c r="AW95" i="1" s="1"/>
  <c r="AT95" i="1" s="1"/>
  <c r="J36" i="3"/>
  <c r="AW96" i="1" s="1"/>
  <c r="AT96" i="1" s="1"/>
  <c r="BK132" i="2" l="1"/>
  <c r="J132" i="2" s="1"/>
  <c r="J96" i="2" s="1"/>
  <c r="J113" i="2" s="1"/>
  <c r="BK129" i="3"/>
  <c r="J129" i="3"/>
  <c r="J96" i="3" s="1"/>
  <c r="J110" i="3" s="1"/>
  <c r="BA94" i="1"/>
  <c r="W30" i="1" s="1"/>
  <c r="AU94" i="1"/>
  <c r="AV94" i="1"/>
  <c r="AK29" i="1"/>
  <c r="AX94" i="1"/>
  <c r="AY94" i="1"/>
  <c r="J30" i="2" l="1"/>
  <c r="J30" i="3"/>
  <c r="J32" i="2"/>
  <c r="AG95" i="1" s="1"/>
  <c r="AN95" i="1" s="1"/>
  <c r="J32" i="3"/>
  <c r="AG96" i="1"/>
  <c r="AN96" i="1" s="1"/>
  <c r="AW94" i="1"/>
  <c r="AK30" i="1" s="1"/>
  <c r="J41" i="3" l="1"/>
  <c r="J41" i="2"/>
  <c r="AG94" i="1"/>
  <c r="AT94" i="1"/>
  <c r="AN94" i="1" l="1"/>
  <c r="AK26" i="1"/>
  <c r="AK35" i="1"/>
</calcChain>
</file>

<file path=xl/sharedStrings.xml><?xml version="1.0" encoding="utf-8"?>
<sst xmlns="http://schemas.openxmlformats.org/spreadsheetml/2006/main" count="2698" uniqueCount="472">
  <si>
    <t>Export Komplet</t>
  </si>
  <si>
    <t/>
  </si>
  <si>
    <t>2.0</t>
  </si>
  <si>
    <t>False</t>
  </si>
  <si>
    <t>{2512575e-50d0-4aae-bcc8-ee5fc5488ecc}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</si>
  <si>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</si>
  <si>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</si>
  <si>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</si>
  <si>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</si>
  <si>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</si>
  <si>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</si>
  <si>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14079</t>
  </si>
  <si>
    <t>Stavba:</t>
  </si>
  <si>
    <t>Rekonštrukcia chodníkov v obci Sirník</t>
  </si>
  <si>
    <t>JKSO:</t>
  </si>
  <si>
    <t>KS:</t>
  </si>
  <si>
    <t>Miesto:</t>
  </si>
  <si>
    <t xml:space="preserve">Sirnik </t>
  </si>
  <si>
    <t>Dátum:</t>
  </si>
  <si>
    <t>9. 3. 2020</t>
  </si>
  <si>
    <t>Objednávateľ:</t>
  </si>
  <si>
    <t>IČO:</t>
  </si>
  <si>
    <t xml:space="preserve">Obec Sirnik </t>
  </si>
  <si>
    <t>IČ DPH:</t>
  </si>
  <si>
    <t>Zhotoviteľ:</t>
  </si>
  <si>
    <t xml:space="preserve"> 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</si>
  <si>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</si>
  <si>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</si>
  <si>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</si>
  <si>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</si>
  <si>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</si>
  <si>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</si>
  <si>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</si>
  <si>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</si>
  <si>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</si>
  <si>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</si>
  <si>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</si>
  <si>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</si>
  <si>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</si>
  <si>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</si>
  <si>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</si>
  <si>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</si>
  <si>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</si>
  <si>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</si>
  <si>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</si>
  <si>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</si>
  <si>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</si>
  <si>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</si>
  <si>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</si>
  <si>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</si>
  <si>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</si>
  <si>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</si>
  <si>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</si>
  <si>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</si>
  <si>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</si>
  <si>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</si>
  <si>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</si>
  <si>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</si>
  <si>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</si>
  <si>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</si>
  <si>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</si>
  <si>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</si>
  <si>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</si>
  <si>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</si>
  <si>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</si>
  <si>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</si>
  <si>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</si>
  <si>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</si>
  <si>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</si>
  <si>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</si>
  <si>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</si>
  <si>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</si>
  <si>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</si>
  <si>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</si>
  <si>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</si>
  <si>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</si>
  <si>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01.1</t>
  </si>
  <si>
    <t>časť 1</t>
  </si>
  <si>
    <t>STA</t>
  </si>
  <si>
    <t>1</t>
  </si>
  <si>
    <t>{e4344e46-fcac-4ef1-a09b-4de84276a9f4}</t>
  </si>
  <si>
    <t>01.2</t>
  </si>
  <si>
    <t>časť 2</t>
  </si>
  <si>
    <t>{886c1f99-b490-4bbc-a9cb-23d4e0eb5ad1}</t>
  </si>
  <si>
    <t>KRYCÍ LIST ROZPOČTU</t>
  </si>
  <si>
    <t>Objekt:</t>
  </si>
  <si>
    <t>01.1 - časť 1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</si>
  <si>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</si>
  <si>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</si>
  <si>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</si>
  <si>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</si>
  <si>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</si>
  <si>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</si>
  <si>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</si>
  <si>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</si>
  <si>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</si>
  <si>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</si>
  <si>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</si>
  <si>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</si>
  <si>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</si>
  <si>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</si>
  <si>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</si>
  <si>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</si>
  <si>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</si>
  <si>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 xml:space="preserve">    787 - Dokončovacie práce - zasklievanie</t>
  </si>
  <si>
    <t>HZS - Hodinové zúčtovacie sadzby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</si>
  <si>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</si>
  <si>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</si>
  <si>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</si>
  <si>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</si>
  <si>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</si>
  <si>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</si>
  <si>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</si>
  <si>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</si>
  <si>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</si>
  <si>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</si>
  <si>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</si>
  <si>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</si>
  <si>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</si>
  <si>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</si>
  <si>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</si>
  <si>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</si>
  <si>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</si>
  <si>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</si>
  <si>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</si>
  <si>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112101121</t>
  </si>
  <si>
    <t>Odstránenie ihličnatých stromov do priemeru 300 mm, motorovou pílou</t>
  </si>
  <si>
    <t>ks</t>
  </si>
  <si>
    <t>4</t>
  </si>
  <si>
    <t>2</t>
  </si>
  <si>
    <t>112201101</t>
  </si>
  <si>
    <t>Odstránenie pňov na vzdial. 50 m priemeru nad 100 do 300 mm</t>
  </si>
  <si>
    <t>3</t>
  </si>
  <si>
    <t>113106121</t>
  </si>
  <si>
    <t>Rozoberanie dlažby rigola, z betónových alebo kamenin. dlaždíc, dosiek alebo tvaroviek,  -0,13800t</t>
  </si>
  <si>
    <t>m2</t>
  </si>
  <si>
    <t>6</t>
  </si>
  <si>
    <t>113107121</t>
  </si>
  <si>
    <t>Odstránenie krytu v ploche do 200 m2 z kameniva hrubého drveného, hr. do 100 mm,  -0,13000t</t>
  </si>
  <si>
    <t>8</t>
  </si>
  <si>
    <t>5</t>
  </si>
  <si>
    <t>113107131</t>
  </si>
  <si>
    <t>Odstránenie krytu v ploche do 200 m2 z betónu prostého, hr. vrstvy do 150 mm,  -0,22500t</t>
  </si>
  <si>
    <t>10</t>
  </si>
  <si>
    <t>113107142</t>
  </si>
  <si>
    <t>Odstránenie krytu asfaltového v ploche do 200 m2, hr. nad 50 do 100 mm,  -0,18100t</t>
  </si>
  <si>
    <t>12</t>
  </si>
  <si>
    <t>7</t>
  </si>
  <si>
    <t>113307123</t>
  </si>
  <si>
    <t>Odstránenie podkladu v ploche do 200 m2 z kameniva hrubého drveného, hr.200 do 300 mm,  -0,40000t</t>
  </si>
  <si>
    <t>14</t>
  </si>
  <si>
    <t>113307131</t>
  </si>
  <si>
    <t>Odstránenie podkladu v ploche do 200 m2 z betónu prostého, hr. vrstvy do 150 mm,  -0,22500t</t>
  </si>
  <si>
    <t>16</t>
  </si>
  <si>
    <t>9</t>
  </si>
  <si>
    <t>122201102</t>
  </si>
  <si>
    <t>Odkopávka a prekopávka nezapažená v hornine 3, nad 100 do 1000 m3</t>
  </si>
  <si>
    <t>m3</t>
  </si>
  <si>
    <t>18</t>
  </si>
  <si>
    <t>122201109</t>
  </si>
  <si>
    <t>Odkopávky a prekopávky nezapažené. Príplatok k cenám za lepivosť horniny 3</t>
  </si>
  <si>
    <t>11</t>
  </si>
  <si>
    <t>162501122</t>
  </si>
  <si>
    <t>Vodorovné premiestnenie výkopku  po spevnenej ceste z  horniny tr.1-4, nad 100 do 1000 m3 na vzdialenosť do 3000 m</t>
  </si>
  <si>
    <t>22</t>
  </si>
  <si>
    <t>167101102</t>
  </si>
  <si>
    <t>Nakladanie neuľahnutého výkopku z hornín tr.1-4 nad 100 do 1000 m3</t>
  </si>
  <si>
    <t>24</t>
  </si>
  <si>
    <t>13</t>
  </si>
  <si>
    <t>171201202</t>
  </si>
  <si>
    <t>Uloženie sypaniny na skládky nad 100 do 1000 m3</t>
  </si>
  <si>
    <t>26</t>
  </si>
  <si>
    <t>174101001</t>
  </si>
  <si>
    <t>Zásyp sypaninou so zhutnením jám, šachiet, rýh, zárezov alebo okolo objektov do 100 m3</t>
  </si>
  <si>
    <t>28</t>
  </si>
  <si>
    <t>15</t>
  </si>
  <si>
    <t>175101101</t>
  </si>
  <si>
    <t>Obsyp potrubia sypaninou z vhodných hornín 1 až 4 bez prehodenia sypaniny</t>
  </si>
  <si>
    <t>30</t>
  </si>
  <si>
    <t>M</t>
  </si>
  <si>
    <t>5833743700</t>
  </si>
  <si>
    <t>Štrkopiesok preddrvený 0-16 n</t>
  </si>
  <si>
    <t>32</t>
  </si>
  <si>
    <t>17</t>
  </si>
  <si>
    <t>181101102</t>
  </si>
  <si>
    <t>Úprava pláne v zárezoch v hornine 1-4 so zhutnením</t>
  </si>
  <si>
    <t>34</t>
  </si>
  <si>
    <t>Zakladanie</t>
  </si>
  <si>
    <t>289971211</t>
  </si>
  <si>
    <t>Zhotovenie vrstvy z geotextílie na upravenom povrchu v sklone do 1 : 5 , šírky od 0 do 3 m</t>
  </si>
  <si>
    <t>36</t>
  </si>
  <si>
    <t>19</t>
  </si>
  <si>
    <t>6936654900</t>
  </si>
  <si>
    <t>Separačná, filtračná a spevňovacia geotextília  300g/m2</t>
  </si>
  <si>
    <t>38</t>
  </si>
  <si>
    <t>Vodorovné konštrukcie</t>
  </si>
  <si>
    <t>451572111</t>
  </si>
  <si>
    <t>Lôžko pod potrubie, stoky a drobné objekty, v otvorenom výkope z kameniva drobného ťaženého 0-4 mm</t>
  </si>
  <si>
    <t>40</t>
  </si>
  <si>
    <t>21</t>
  </si>
  <si>
    <t>452311131</t>
  </si>
  <si>
    <t>Dosky, bloky, sedlá z betónu v otvorenom výkope tr.C 12/15</t>
  </si>
  <si>
    <t>42</t>
  </si>
  <si>
    <t>452351101</t>
  </si>
  <si>
    <t>Debnenie v otvorenom výkope dosiek, sedlových lôžok a blokov pod potrubie,stoky a drobné objekty</t>
  </si>
  <si>
    <t>44</t>
  </si>
  <si>
    <t>Komunikácie</t>
  </si>
  <si>
    <t>23</t>
  </si>
  <si>
    <t>561121111</t>
  </si>
  <si>
    <t>Zhotovenie podkladu mechanicky spevnenej zeminy hr.150 mm zhutn. na 45 MPa</t>
  </si>
  <si>
    <t>46</t>
  </si>
  <si>
    <t>56421111P</t>
  </si>
  <si>
    <t>Okrasný kameň (napr. fr. 0-16 mm), s rozprestretím, vlhčením a zhutnením, po zhutnení hr. 50 mm</t>
  </si>
  <si>
    <t>48</t>
  </si>
  <si>
    <t>25</t>
  </si>
  <si>
    <t>583820001200</t>
  </si>
  <si>
    <t>Kameň triedeny balvanitý</t>
  </si>
  <si>
    <t>t</t>
  </si>
  <si>
    <t>319288895</t>
  </si>
  <si>
    <t>564231112</t>
  </si>
  <si>
    <t>Podklad alebo podsyp pod obrubníky a prídlažbu zo štrkopiesku s rozprestretím, vlhčením a zhutnením, po zhutnení hr. 100-110  mm</t>
  </si>
  <si>
    <t>50</t>
  </si>
  <si>
    <t>27</t>
  </si>
  <si>
    <t>564251114</t>
  </si>
  <si>
    <t>Podklad alebo podsyp - mechanicky spevnené kamenivo fr. 0-32 mm s rozprestretím, vlhčením a zhutnením, po zhutnení hr. 180 mm</t>
  </si>
  <si>
    <t>52</t>
  </si>
  <si>
    <t>564851113</t>
  </si>
  <si>
    <t>Podklad zo štrkodrte fr. 0-63 mm s rozprestretím a zhutnením, po zhutnení hr. 170 mm</t>
  </si>
  <si>
    <t>54</t>
  </si>
  <si>
    <t>29</t>
  </si>
  <si>
    <t>565131111</t>
  </si>
  <si>
    <t>Podklad z kameniva obal. asfaltom tr.1, s rozprestretím a zhutnením v pruhu š. do 3 m, po zhutnení hr. 50 mm</t>
  </si>
  <si>
    <t>56</t>
  </si>
  <si>
    <t>573111115</t>
  </si>
  <si>
    <t>Postrek živičný infiltračný s posypom kamenivom z asfaltu cestného v množstve 2,50 kg/m2</t>
  </si>
  <si>
    <t>58</t>
  </si>
  <si>
    <t>31</t>
  </si>
  <si>
    <t>573211111</t>
  </si>
  <si>
    <t>Postrek asfaltový spojovací z asfaltu cestného v množstve od 0,50 do 0,70 kg/m2</t>
  </si>
  <si>
    <t>60</t>
  </si>
  <si>
    <t>577134231</t>
  </si>
  <si>
    <t>Asfaltový betón AC 11 (ABS II), v pruhu š. do 3 m, po zhutnení hr. 40 mm</t>
  </si>
  <si>
    <t>62</t>
  </si>
  <si>
    <t>Rúrové vedenie</t>
  </si>
  <si>
    <t>33</t>
  </si>
  <si>
    <t>871353121</t>
  </si>
  <si>
    <t>Montáž potrubia z kanalizačných rúr z tvrdého PVC tesn. gumovým krúžkom v skl. do 20% DN 200</t>
  </si>
  <si>
    <t>m</t>
  </si>
  <si>
    <t>64</t>
  </si>
  <si>
    <t>2861102700</t>
  </si>
  <si>
    <t>Kanalizačné rúry PVC-U hladké s hrdlom 200x 4.5x1000mm</t>
  </si>
  <si>
    <t>66</t>
  </si>
  <si>
    <t>35</t>
  </si>
  <si>
    <t>892351000</t>
  </si>
  <si>
    <t>Skúška tesnosti kanalizácie D 200</t>
  </si>
  <si>
    <t>68</t>
  </si>
  <si>
    <t>89443128P</t>
  </si>
  <si>
    <t>Montáž revíznej šachty z PP, DN 600</t>
  </si>
  <si>
    <t>70</t>
  </si>
  <si>
    <t>37</t>
  </si>
  <si>
    <t>2866111425</t>
  </si>
  <si>
    <t>Plastová šachta (napr. TEGRA 600), šachtové dno DN 400</t>
  </si>
  <si>
    <t>72</t>
  </si>
  <si>
    <t>2866111430</t>
  </si>
  <si>
    <t>Plastová šachta (napr. TEGRA 600), tesnenie  600mm</t>
  </si>
  <si>
    <t>74</t>
  </si>
  <si>
    <t>39</t>
  </si>
  <si>
    <t>2866111426</t>
  </si>
  <si>
    <t>Plastová šachta (napr. TEGRA 600), šachtová nadstaviteľná rúra 1000mm</t>
  </si>
  <si>
    <t>76</t>
  </si>
  <si>
    <t>2866111432</t>
  </si>
  <si>
    <t>Plastová šachta (napr. TEGRA 600), teleskopický adaptér D400</t>
  </si>
  <si>
    <t>78</t>
  </si>
  <si>
    <t>41</t>
  </si>
  <si>
    <t>2866111436</t>
  </si>
  <si>
    <t>Plastová šachta (napr. TEGRA) 600, betónový roznášací prstenec 1100/680/200</t>
  </si>
  <si>
    <t>80</t>
  </si>
  <si>
    <t>895941111</t>
  </si>
  <si>
    <t>Zriadenie kanalizačného vpustu uličného z betónových dielcov typ (napr. ACO S 300 K)</t>
  </si>
  <si>
    <t>-1620541071</t>
  </si>
  <si>
    <t>43</t>
  </si>
  <si>
    <t>592230001100</t>
  </si>
  <si>
    <t>Kalový kôš k bodovým uličným vpustom BGZ S NW 400, sklolaminát biely, HYDRO BG</t>
  </si>
  <si>
    <t>1449808863</t>
  </si>
  <si>
    <t>592230000900.S</t>
  </si>
  <si>
    <t>Liatinový rošt, lxšxhr 500x447x25, štrbiny 15x125 mm, F 400, (bez spojovacieho materiálu), pre bodové uličné vpusty a žľaby svetlej šírky 400 mm</t>
  </si>
  <si>
    <t>1211249029</t>
  </si>
  <si>
    <t>45</t>
  </si>
  <si>
    <t>22580</t>
  </si>
  <si>
    <t>BG - Bodový vpust NW 300, vrchný diel 394/500/560</t>
  </si>
  <si>
    <t>170766567</t>
  </si>
  <si>
    <t>22217.01</t>
  </si>
  <si>
    <t>BG - Bodový vpust NW 300, 400, medzikus 550/500/365</t>
  </si>
  <si>
    <t>1437659951</t>
  </si>
  <si>
    <t>47</t>
  </si>
  <si>
    <t>22218.03</t>
  </si>
  <si>
    <t>BG - Bodový vpust NW 300, 400, spodný diel 550/500/450 s presuvkou DN 200</t>
  </si>
  <si>
    <t>1683273508</t>
  </si>
  <si>
    <t>Ostatné konštrukcie a práce-búranie</t>
  </si>
  <si>
    <t>91400113P</t>
  </si>
  <si>
    <t>Prekládka jestvujúcej zvislej dopravnej značky</t>
  </si>
  <si>
    <t>90</t>
  </si>
  <si>
    <t>49</t>
  </si>
  <si>
    <t>91400114P</t>
  </si>
  <si>
    <t>Prekládka jestvujúceho orientačného stĺpika</t>
  </si>
  <si>
    <t>92</t>
  </si>
  <si>
    <t>91400115P</t>
  </si>
  <si>
    <t>Prekládka jestvujúceho dreveného stĺpa</t>
  </si>
  <si>
    <t>94</t>
  </si>
  <si>
    <t>51</t>
  </si>
  <si>
    <t>91613111p</t>
  </si>
  <si>
    <t>Osadenie cestnej obruby z veľkých kociek bez bočnej opory, z bet. tr. C 12/15 do lôžka hr. 170 mm</t>
  </si>
  <si>
    <t>96</t>
  </si>
  <si>
    <t>592460020400.S</t>
  </si>
  <si>
    <t>Prídlažba betónová, rozmer 500x250x80 mm, prírodná</t>
  </si>
  <si>
    <t>-541129902</t>
  </si>
  <si>
    <t>53</t>
  </si>
  <si>
    <t>916561111</t>
  </si>
  <si>
    <t>Osadenie záhonového alebo parkového obrubníka betón., do lôžka z bet. pros. tr. C 12/15 s bočnou oporou</t>
  </si>
  <si>
    <t>100</t>
  </si>
  <si>
    <t>592170001800</t>
  </si>
  <si>
    <t>Obrubník parkový, lxšxv 1000x50x200 mm, sivá</t>
  </si>
  <si>
    <t>-66692556</t>
  </si>
  <si>
    <t>55</t>
  </si>
  <si>
    <t>917762111</t>
  </si>
  <si>
    <t>Osadenie chodník. obrubníka betónového ležatého do lôžka z betónu prosteho tr. C 12/15 s bočnou oporou</t>
  </si>
  <si>
    <t>104</t>
  </si>
  <si>
    <t>592170002400</t>
  </si>
  <si>
    <t>Obrubník cestný nábehový, lxšxv 1000x200x150(100) mm</t>
  </si>
  <si>
    <t>565258677</t>
  </si>
  <si>
    <t>57</t>
  </si>
  <si>
    <t>917862111</t>
  </si>
  <si>
    <t>Osadenie chodník. obrubníka betónového stojatého do lôžka z betónu prosteho tr. C 12/15 s bočnou oporou</t>
  </si>
  <si>
    <t>108</t>
  </si>
  <si>
    <t>592170003800.S</t>
  </si>
  <si>
    <t>Obrubník cestný so skosením, lxšxv 1000x150x250 mm, prírodný</t>
  </si>
  <si>
    <t>1156396295</t>
  </si>
  <si>
    <t>59</t>
  </si>
  <si>
    <t>592195438P</t>
  </si>
  <si>
    <t>OBRUBNÍK CESTNÝ BETÓNOVÝ - ROHOVÝ 90 VONKAJŠÍ 25/25x15/12x25 cm, SIVÝ</t>
  </si>
  <si>
    <t>112</t>
  </si>
  <si>
    <t>919735112</t>
  </si>
  <si>
    <t>Rezanie existujúceho asfaltového krytu alebo podkladu hĺbky nad 50 do 100 mm</t>
  </si>
  <si>
    <t>114</t>
  </si>
  <si>
    <t>61</t>
  </si>
  <si>
    <t>919736112</t>
  </si>
  <si>
    <t>Rezanie betónového krytu alebo podkladu hr. nad 100 do 150 mm</t>
  </si>
  <si>
    <t>116</t>
  </si>
  <si>
    <t>919794441.S</t>
  </si>
  <si>
    <t>Úprava plôch okolo hydrantov, šupátok, a pod. v asfaltových krytoch v pôdorysnej ploche do 2 m2</t>
  </si>
  <si>
    <t>-1614887774</t>
  </si>
  <si>
    <t>63</t>
  </si>
  <si>
    <t>961041211</t>
  </si>
  <si>
    <t>Búranie mostných základov, muriva a pilierov alebo nosných konštrukcií z prost.,betónu,  -2,20000t</t>
  </si>
  <si>
    <t>122</t>
  </si>
  <si>
    <t>966008112</t>
  </si>
  <si>
    <t>Búranie rúrového priepustu, z rúr DN 300 do 500 mm,  -0,98000t</t>
  </si>
  <si>
    <t>124</t>
  </si>
  <si>
    <t>65</t>
  </si>
  <si>
    <t>979081111</t>
  </si>
  <si>
    <t>Odvoz sutiny a vybúraných hmôt na skládku do 1 km</t>
  </si>
  <si>
    <t>126</t>
  </si>
  <si>
    <t>979081121</t>
  </si>
  <si>
    <t>Odvoz sutiny a vybúraných hmôt na skládku za každý ďalší 1 km</t>
  </si>
  <si>
    <t>128</t>
  </si>
  <si>
    <t>67</t>
  </si>
  <si>
    <t>979087212</t>
  </si>
  <si>
    <t>Nakladanie na dopravné prostriedky pre vodorovnú dopravu sutiny</t>
  </si>
  <si>
    <t>130</t>
  </si>
  <si>
    <t>979089212</t>
  </si>
  <si>
    <t>Poplatok za skladovanie - bitúmenové zmesi, uholný decht, dechtové výrobky (17 03 ), ostatné</t>
  </si>
  <si>
    <t>132</t>
  </si>
  <si>
    <t>99</t>
  </si>
  <si>
    <t>Presun hmôt HSV</t>
  </si>
  <si>
    <t>69</t>
  </si>
  <si>
    <t>998225111</t>
  </si>
  <si>
    <t>Presun hmôt pre pozemnú komunikáciu a letisko s krytom asfaltovým akejkoľvek dĺžky objektu</t>
  </si>
  <si>
    <t>134</t>
  </si>
  <si>
    <t>PSV</t>
  </si>
  <si>
    <t>Práce a dodávky PSV</t>
  </si>
  <si>
    <t>767</t>
  </si>
  <si>
    <t>Konštrukcie doplnkové kovové</t>
  </si>
  <si>
    <t>767132811</t>
  </si>
  <si>
    <t>Demontáž stien a priečok z plechu skrutkovaných - autobus. zastávky,  -0,01800t</t>
  </si>
  <si>
    <t>136</t>
  </si>
  <si>
    <t>71</t>
  </si>
  <si>
    <t>767392802</t>
  </si>
  <si>
    <t>Demontáž krytín striech z plechov skrutkovaných - autobus. zastávky,  -0,00700t</t>
  </si>
  <si>
    <t>138</t>
  </si>
  <si>
    <t>76759084P</t>
  </si>
  <si>
    <t>Demontáž podlahových konštrukcií - oceľ. prekrytia žľabu,  -0,01000t</t>
  </si>
  <si>
    <t>140</t>
  </si>
  <si>
    <t>787</t>
  </si>
  <si>
    <t>Dokončovacie práce - zasklievanie</t>
  </si>
  <si>
    <t>73</t>
  </si>
  <si>
    <t>787700802</t>
  </si>
  <si>
    <t>Vysklievanie výkladov skla plochého nad 1 do 3 m2 - autobus. zastávky,  -0,01400t</t>
  </si>
  <si>
    <t>142</t>
  </si>
  <si>
    <t>HZS</t>
  </si>
  <si>
    <t>Hodinové zúčtovacie sadzby</t>
  </si>
  <si>
    <t>HZS000213</t>
  </si>
  <si>
    <t>Stavebno montážne práce náročné ucelené - odborné, tvorivé remeselné (Tr 3) v rozsahu viac ako 4 a menej ako 8 hodín - napojenie jestv. kanaliz. odpadového potrubia do navrh. kanal. šachty</t>
  </si>
  <si>
    <t>hod</t>
  </si>
  <si>
    <t>262144</t>
  </si>
  <si>
    <t>144</t>
  </si>
  <si>
    <t>01.2 - časť 2</t>
  </si>
  <si>
    <t>113106122</t>
  </si>
  <si>
    <t>Rozoberanie dlažby pre peších, z kamenných dlaždíc alebo dosiek,  -0,24000t</t>
  </si>
  <si>
    <t>132201202</t>
  </si>
  <si>
    <t>Výkop ryhy šírky 600-2000mm horn.3 od 100 do 1000 m3</t>
  </si>
  <si>
    <t>132201209</t>
  </si>
  <si>
    <t>Príplatok k cenám za lepivosť pri hĺbení rýh š. nad 600 do 2 000 mm zapaž. i nezapažených, s urovnaním dna v hornine 3</t>
  </si>
  <si>
    <t>564271111</t>
  </si>
  <si>
    <t>Podklad alebo podsyp - mechanicky spevnené kamenivo fr. 0-32 mm s rozprestretím, vlhčením a zhutnením, po zhutnení hr. 250 mm</t>
  </si>
  <si>
    <t>564861111</t>
  </si>
  <si>
    <t>Podklad zo štrkodrte fr. 0-63mm s rozprestretím a zhutnením, po zhutnení hr. 200 mm</t>
  </si>
  <si>
    <t>565141111</t>
  </si>
  <si>
    <t>Podklad z kameniva obal. asfaltom tr.1, s rozprestretím a zhutnením v pruhu š. do 3 m, po zhutnení hr. 60 mm</t>
  </si>
  <si>
    <t>577144231</t>
  </si>
  <si>
    <t>Asfaltový betón AC 11 (ABS II), v pruhu š. do 3 m, po zhutnení hr. 50 mm</t>
  </si>
  <si>
    <t>597962513</t>
  </si>
  <si>
    <t>Osadenie odvodňovacieho žľabu (napr. ACO MONOBLOCK RD150V) z polymerbetónu s krycím roštom, š. do 30 cm, tr. zaťaž. D 400 bet.lôžko C 25/30</t>
  </si>
  <si>
    <t>592270063900.S</t>
  </si>
  <si>
    <t>Odvodňovací žľab polymérbetónový s ochrannou hranou, svetlej šírky 150 mm, dĺ. 1 m, so spádom 0,5 %</t>
  </si>
  <si>
    <t>-324339277</t>
  </si>
  <si>
    <t>592270067800.S</t>
  </si>
  <si>
    <t>Mriežkový rošt pozinkovaný, dĺ. 0,5 m, D 400, pre odvodňovacie žľaby univerzálne polymérbetónové alebo plastové s ochrannou hranou svetlej šírky 150 mm</t>
  </si>
  <si>
    <t>1571375296</t>
  </si>
  <si>
    <t>812391121</t>
  </si>
  <si>
    <t>Montáž potrubia z bet. rúr v sklone do 20 % z rúr TBP, tesn. konop. povraz. maltou MC 10, DN 400</t>
  </si>
  <si>
    <t>592210003000.S</t>
  </si>
  <si>
    <t>Rúra betónová hrdlová pre dažďové odpadné vody TBP 3-40, DN 400, dĺ. 1000 mm, hr. steny 46 mm</t>
  </si>
  <si>
    <t>-346089246</t>
  </si>
  <si>
    <t>82</t>
  </si>
  <si>
    <t>84</t>
  </si>
  <si>
    <t>86</t>
  </si>
  <si>
    <t>892391000</t>
  </si>
  <si>
    <t>Skúška tesnosti kanalizácie D 400</t>
  </si>
  <si>
    <t>88</t>
  </si>
  <si>
    <t>98</t>
  </si>
  <si>
    <t>-233526463</t>
  </si>
  <si>
    <t>905745261</t>
  </si>
  <si>
    <t>-1724226792</t>
  </si>
  <si>
    <t>1716971246</t>
  </si>
  <si>
    <t>1600240669</t>
  </si>
  <si>
    <t>1559276524</t>
  </si>
  <si>
    <t>110</t>
  </si>
  <si>
    <t>221186001</t>
  </si>
  <si>
    <t>2063462269</t>
  </si>
  <si>
    <t>1857149794</t>
  </si>
  <si>
    <t>-2044502360</t>
  </si>
  <si>
    <t>545138216</t>
  </si>
  <si>
    <t>-801051895</t>
  </si>
  <si>
    <t>-1715284338</t>
  </si>
  <si>
    <t>-27670884</t>
  </si>
  <si>
    <t>-930692554</t>
  </si>
  <si>
    <t>919535558</t>
  </si>
  <si>
    <t>Obetónovanie rúrového priepustu, dobetonávky betónom jednoduchým tr.C 16/20</t>
  </si>
  <si>
    <t>1271128034</t>
  </si>
  <si>
    <t>75</t>
  </si>
  <si>
    <t>146</t>
  </si>
  <si>
    <t>77</t>
  </si>
  <si>
    <t>148</t>
  </si>
  <si>
    <t>150</t>
  </si>
  <si>
    <t>79</t>
  </si>
  <si>
    <t>152</t>
  </si>
  <si>
    <t>154</t>
  </si>
  <si>
    <t>81</t>
  </si>
  <si>
    <t>156</t>
  </si>
  <si>
    <t>83</t>
  </si>
  <si>
    <t>Stavebno montážne práce náročné ucelené - odborné, tvorivé remeselné (Tr 3) v rozsahu viac ako 4 a menej ako 8 hodín - napojenie jestv. kanaliz. odpadového potrubia s navrh.</t>
  </si>
  <si>
    <t>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</si>
</sst>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topLeftCell="A76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1" t="s">
        <v>5</v>
      </c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99" t="s">
        <v>11</v>
      </c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200" t="s">
        <v>13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" t="s">
        <v>19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25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25</v>
      </c>
      <c r="AK17" s="23" t="s">
        <v>23</v>
      </c>
      <c r="AN17" s="21" t="s">
        <v>1</v>
      </c>
      <c r="AR17" s="17"/>
      <c r="BS17" s="14" t="s">
        <v>27</v>
      </c>
    </row>
    <row r="18" spans="1:71" s="1" customFormat="1" ht="6.95" customHeight="1">
      <c r="B18" s="17"/>
      <c r="AR18" s="17"/>
      <c r="BS18" s="14" t="s">
        <v>28</v>
      </c>
    </row>
    <row r="19" spans="1:71" s="1" customFormat="1" ht="12" customHeight="1">
      <c r="B19" s="17"/>
      <c r="D19" s="23" t="s">
        <v>29</v>
      </c>
      <c r="AK19" s="23" t="s">
        <v>21</v>
      </c>
      <c r="AN19" s="21" t="s">
        <v>1</v>
      </c>
      <c r="AR19" s="17"/>
      <c r="BS19" s="14" t="s">
        <v>28</v>
      </c>
    </row>
    <row r="20" spans="1:71" s="1" customFormat="1" ht="18.399999999999999" customHeight="1">
      <c r="B20" s="17"/>
      <c r="E20" s="21" t="s">
        <v>25</v>
      </c>
      <c r="AK20" s="23" t="s">
        <v>23</v>
      </c>
      <c r="AN20" s="21" t="s">
        <v>1</v>
      </c>
      <c r="AR20" s="17"/>
      <c r="BS20" s="14" t="s">
        <v>27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30</v>
      </c>
      <c r="AR22" s="17"/>
    </row>
    <row r="23" spans="1:71" s="1" customFormat="1" ht="16.5" customHeight="1">
      <c r="B23" s="17"/>
      <c r="E23" s="201" t="s">
        <v>1</v>
      </c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02">
        <f>ROUND(AG94,2)</f>
        <v>0</v>
      </c>
      <c r="AL26" s="203"/>
      <c r="AM26" s="203"/>
      <c r="AN26" s="203"/>
      <c r="AO26" s="203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4" t="s">
        <v>32</v>
      </c>
      <c r="M28" s="204"/>
      <c r="N28" s="204"/>
      <c r="O28" s="204"/>
      <c r="P28" s="204"/>
      <c r="Q28" s="26"/>
      <c r="R28" s="26"/>
      <c r="S28" s="26"/>
      <c r="T28" s="26"/>
      <c r="U28" s="26"/>
      <c r="V28" s="26"/>
      <c r="W28" s="204" t="s">
        <v>33</v>
      </c>
      <c r="X28" s="204"/>
      <c r="Y28" s="204"/>
      <c r="Z28" s="204"/>
      <c r="AA28" s="204"/>
      <c r="AB28" s="204"/>
      <c r="AC28" s="204"/>
      <c r="AD28" s="204"/>
      <c r="AE28" s="204"/>
      <c r="AF28" s="26"/>
      <c r="AG28" s="26"/>
      <c r="AH28" s="26"/>
      <c r="AI28" s="26"/>
      <c r="AJ28" s="26"/>
      <c r="AK28" s="204" t="s">
        <v>34</v>
      </c>
      <c r="AL28" s="204"/>
      <c r="AM28" s="204"/>
      <c r="AN28" s="204"/>
      <c r="AO28" s="204"/>
      <c r="AP28" s="26"/>
      <c r="AQ28" s="26"/>
      <c r="AR28" s="27"/>
      <c r="BE28" s="26"/>
    </row>
    <row r="29" spans="1:71" s="3" customFormat="1" ht="14.45" customHeight="1">
      <c r="B29" s="31"/>
      <c r="D29" s="23" t="s">
        <v>35</v>
      </c>
      <c r="F29" s="23" t="s">
        <v>36</v>
      </c>
      <c r="L29" s="194">
        <v>0.2</v>
      </c>
      <c r="M29" s="193"/>
      <c r="N29" s="193"/>
      <c r="O29" s="193"/>
      <c r="P29" s="193"/>
      <c r="W29" s="192">
        <f>ROUND(AZ94, 2)</f>
        <v>0</v>
      </c>
      <c r="X29" s="193"/>
      <c r="Y29" s="193"/>
      <c r="Z29" s="193"/>
      <c r="AA29" s="193"/>
      <c r="AB29" s="193"/>
      <c r="AC29" s="193"/>
      <c r="AD29" s="193"/>
      <c r="AE29" s="193"/>
      <c r="AK29" s="192">
        <f>ROUND(AV94, 2)</f>
        <v>0</v>
      </c>
      <c r="AL29" s="193"/>
      <c r="AM29" s="193"/>
      <c r="AN29" s="193"/>
      <c r="AO29" s="193"/>
      <c r="AR29" s="31"/>
    </row>
    <row r="30" spans="1:71" s="3" customFormat="1" ht="14.45" customHeight="1">
      <c r="B30" s="31"/>
      <c r="F30" s="23" t="s">
        <v>37</v>
      </c>
      <c r="L30" s="194">
        <v>0.2</v>
      </c>
      <c r="M30" s="193"/>
      <c r="N30" s="193"/>
      <c r="O30" s="193"/>
      <c r="P30" s="193"/>
      <c r="W30" s="192">
        <f>ROUND(BA94, 2)</f>
        <v>0</v>
      </c>
      <c r="X30" s="193"/>
      <c r="Y30" s="193"/>
      <c r="Z30" s="193"/>
      <c r="AA30" s="193"/>
      <c r="AB30" s="193"/>
      <c r="AC30" s="193"/>
      <c r="AD30" s="193"/>
      <c r="AE30" s="193"/>
      <c r="AK30" s="192">
        <f>ROUND(AW94, 2)</f>
        <v>0</v>
      </c>
      <c r="AL30" s="193"/>
      <c r="AM30" s="193"/>
      <c r="AN30" s="193"/>
      <c r="AO30" s="193"/>
      <c r="AR30" s="31"/>
    </row>
    <row r="31" spans="1:71" s="3" customFormat="1" ht="14.45" hidden="1" customHeight="1">
      <c r="B31" s="31"/>
      <c r="F31" s="23" t="s">
        <v>38</v>
      </c>
      <c r="L31" s="194">
        <v>0.2</v>
      </c>
      <c r="M31" s="193"/>
      <c r="N31" s="193"/>
      <c r="O31" s="193"/>
      <c r="P31" s="193"/>
      <c r="W31" s="192">
        <f>ROUND(BB94, 2)</f>
        <v>0</v>
      </c>
      <c r="X31" s="193"/>
      <c r="Y31" s="193"/>
      <c r="Z31" s="193"/>
      <c r="AA31" s="193"/>
      <c r="AB31" s="193"/>
      <c r="AC31" s="193"/>
      <c r="AD31" s="193"/>
      <c r="AE31" s="193"/>
      <c r="AK31" s="192">
        <v>0</v>
      </c>
      <c r="AL31" s="193"/>
      <c r="AM31" s="193"/>
      <c r="AN31" s="193"/>
      <c r="AO31" s="193"/>
      <c r="AR31" s="31"/>
    </row>
    <row r="32" spans="1:71" s="3" customFormat="1" ht="14.45" hidden="1" customHeight="1">
      <c r="B32" s="31"/>
      <c r="F32" s="23" t="s">
        <v>39</v>
      </c>
      <c r="L32" s="194">
        <v>0.2</v>
      </c>
      <c r="M32" s="193"/>
      <c r="N32" s="193"/>
      <c r="O32" s="193"/>
      <c r="P32" s="193"/>
      <c r="W32" s="192">
        <f>ROUND(BC94, 2)</f>
        <v>0</v>
      </c>
      <c r="X32" s="193"/>
      <c r="Y32" s="193"/>
      <c r="Z32" s="193"/>
      <c r="AA32" s="193"/>
      <c r="AB32" s="193"/>
      <c r="AC32" s="193"/>
      <c r="AD32" s="193"/>
      <c r="AE32" s="193"/>
      <c r="AK32" s="192">
        <v>0</v>
      </c>
      <c r="AL32" s="193"/>
      <c r="AM32" s="193"/>
      <c r="AN32" s="193"/>
      <c r="AO32" s="193"/>
      <c r="AR32" s="31"/>
    </row>
    <row r="33" spans="1:57" s="3" customFormat="1" ht="14.45" hidden="1" customHeight="1">
      <c r="B33" s="31"/>
      <c r="F33" s="23" t="s">
        <v>40</v>
      </c>
      <c r="L33" s="194">
        <v>0</v>
      </c>
      <c r="M33" s="193"/>
      <c r="N33" s="193"/>
      <c r="O33" s="193"/>
      <c r="P33" s="193"/>
      <c r="W33" s="192">
        <f>ROUND(BD94, 2)</f>
        <v>0</v>
      </c>
      <c r="X33" s="193"/>
      <c r="Y33" s="193"/>
      <c r="Z33" s="193"/>
      <c r="AA33" s="193"/>
      <c r="AB33" s="193"/>
      <c r="AC33" s="193"/>
      <c r="AD33" s="193"/>
      <c r="AE33" s="193"/>
      <c r="AK33" s="192">
        <v>0</v>
      </c>
      <c r="AL33" s="193"/>
      <c r="AM33" s="193"/>
      <c r="AN33" s="193"/>
      <c r="AO33" s="193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41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42</v>
      </c>
      <c r="U35" s="34"/>
      <c r="V35" s="34"/>
      <c r="W35" s="34"/>
      <c r="X35" s="195" t="s">
        <v>43</v>
      </c>
      <c r="Y35" s="196"/>
      <c r="Z35" s="196"/>
      <c r="AA35" s="196"/>
      <c r="AB35" s="196"/>
      <c r="AC35" s="34"/>
      <c r="AD35" s="34"/>
      <c r="AE35" s="34"/>
      <c r="AF35" s="34"/>
      <c r="AG35" s="34"/>
      <c r="AH35" s="34"/>
      <c r="AI35" s="34"/>
      <c r="AJ35" s="34"/>
      <c r="AK35" s="197">
        <f>SUM(AK26:AK33)</f>
        <v>0</v>
      </c>
      <c r="AL35" s="196"/>
      <c r="AM35" s="196"/>
      <c r="AN35" s="196"/>
      <c r="AO35" s="198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45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46</v>
      </c>
      <c r="AI60" s="29"/>
      <c r="AJ60" s="29"/>
      <c r="AK60" s="29"/>
      <c r="AL60" s="29"/>
      <c r="AM60" s="39" t="s">
        <v>47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48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49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46</v>
      </c>
      <c r="AI75" s="29"/>
      <c r="AJ75" s="29"/>
      <c r="AK75" s="29"/>
      <c r="AL75" s="29"/>
      <c r="AM75" s="39" t="s">
        <v>47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10</v>
      </c>
      <c r="L84" s="4" t="str">
        <f>K5</f>
        <v>14079</v>
      </c>
      <c r="AR84" s="45"/>
    </row>
    <row r="85" spans="1:91" s="5" customFormat="1" ht="36.950000000000003" customHeight="1">
      <c r="B85" s="46"/>
      <c r="C85" s="47" t="s">
        <v>12</v>
      </c>
      <c r="L85" s="183" t="str">
        <f>K6</f>
        <v>Rekonštrukcia chodníkov v obci Sirník</v>
      </c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84"/>
      <c r="AJ85" s="184"/>
      <c r="AK85" s="184"/>
      <c r="AL85" s="184"/>
      <c r="AM85" s="184"/>
      <c r="AN85" s="184"/>
      <c r="AO85" s="184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Sirnik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85" t="str">
        <f>IF(AN8= "","",AN8)</f>
        <v>9. 3. 2020</v>
      </c>
      <c r="AN87" s="185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Obec Sirnik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86" t="str">
        <f>IF(E17="","",E17)</f>
        <v xml:space="preserve"> </v>
      </c>
      <c r="AN89" s="187"/>
      <c r="AO89" s="187"/>
      <c r="AP89" s="187"/>
      <c r="AQ89" s="26"/>
      <c r="AR89" s="27"/>
      <c r="AS89" s="188" t="s">
        <v>51</v>
      </c>
      <c r="AT89" s="189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186" t="str">
        <f>IF(E20="","",E20)</f>
        <v xml:space="preserve"> </v>
      </c>
      <c r="AN90" s="187"/>
      <c r="AO90" s="187"/>
      <c r="AP90" s="187"/>
      <c r="AQ90" s="26"/>
      <c r="AR90" s="27"/>
      <c r="AS90" s="190"/>
      <c r="AT90" s="191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0"/>
      <c r="AT91" s="191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78" t="s">
        <v>52</v>
      </c>
      <c r="D92" s="179"/>
      <c r="E92" s="179"/>
      <c r="F92" s="179"/>
      <c r="G92" s="179"/>
      <c r="H92" s="54"/>
      <c r="I92" s="180" t="s">
        <v>53</v>
      </c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81" t="s">
        <v>54</v>
      </c>
      <c r="AH92" s="179"/>
      <c r="AI92" s="179"/>
      <c r="AJ92" s="179"/>
      <c r="AK92" s="179"/>
      <c r="AL92" s="179"/>
      <c r="AM92" s="179"/>
      <c r="AN92" s="180" t="s">
        <v>55</v>
      </c>
      <c r="AO92" s="179"/>
      <c r="AP92" s="182"/>
      <c r="AQ92" s="55" t="s">
        <v>56</v>
      </c>
      <c r="AR92" s="27"/>
      <c r="AS92" s="56" t="s">
        <v>57</v>
      </c>
      <c r="AT92" s="57" t="s">
        <v>58</v>
      </c>
      <c r="AU92" s="57" t="s">
        <v>59</v>
      </c>
      <c r="AV92" s="57" t="s">
        <v>60</v>
      </c>
      <c r="AW92" s="57" t="s">
        <v>61</v>
      </c>
      <c r="AX92" s="57" t="s">
        <v>62</v>
      </c>
      <c r="AY92" s="57" t="s">
        <v>63</v>
      </c>
      <c r="AZ92" s="57" t="s">
        <v>64</v>
      </c>
      <c r="BA92" s="57" t="s">
        <v>65</v>
      </c>
      <c r="BB92" s="57" t="s">
        <v>66</v>
      </c>
      <c r="BC92" s="57" t="s">
        <v>67</v>
      </c>
      <c r="BD92" s="58" t="s">
        <v>68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69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6">
        <f>ROUND(SUM(AG95:AG96),2)</f>
        <v>0</v>
      </c>
      <c r="AH94" s="176"/>
      <c r="AI94" s="176"/>
      <c r="AJ94" s="176"/>
      <c r="AK94" s="176"/>
      <c r="AL94" s="176"/>
      <c r="AM94" s="176"/>
      <c r="AN94" s="177">
        <f>SUM(AG94,AT94)</f>
        <v>0</v>
      </c>
      <c r="AO94" s="177"/>
      <c r="AP94" s="177"/>
      <c r="AQ94" s="66" t="s">
        <v>1</v>
      </c>
      <c r="AR94" s="62"/>
      <c r="AS94" s="67">
        <f>ROUND(SUM(AS95:AS96),2)</f>
        <v>0</v>
      </c>
      <c r="AT94" s="68">
        <f>ROUND(SUM(AV94:AW94),2)</f>
        <v>0</v>
      </c>
      <c r="AU94" s="69">
        <f>ROUND(SUM(AU95:AU96),5)</f>
        <v>8.7840000000000007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ROUND(SUM(AZ95:AZ96),2)</f>
        <v>0</v>
      </c>
      <c r="BA94" s="68">
        <f>ROUND(SUM(BA95:BA96),2)</f>
        <v>0</v>
      </c>
      <c r="BB94" s="68">
        <f>ROUND(SUM(BB95:BB96),2)</f>
        <v>0</v>
      </c>
      <c r="BC94" s="68">
        <f>ROUND(SUM(BC95:BC96),2)</f>
        <v>0</v>
      </c>
      <c r="BD94" s="70">
        <f>ROUND(SUM(BD95:BD96),2)</f>
        <v>0</v>
      </c>
      <c r="BS94" s="71" t="s">
        <v>70</v>
      </c>
      <c r="BT94" s="71" t="s">
        <v>71</v>
      </c>
      <c r="BU94" s="72" t="s">
        <v>72</v>
      </c>
      <c r="BV94" s="71" t="s">
        <v>73</v>
      </c>
      <c r="BW94" s="71" t="s">
        <v>4</v>
      </c>
      <c r="BX94" s="71" t="s">
        <v>74</v>
      </c>
      <c r="CL94" s="71" t="s">
        <v>1</v>
      </c>
    </row>
    <row r="95" spans="1:91" s="7" customFormat="1" ht="16.5" customHeight="1">
      <c r="A95" s="73" t="s">
        <v>75</v>
      </c>
      <c r="B95" s="74"/>
      <c r="C95" s="75"/>
      <c r="D95" s="175" t="s">
        <v>76</v>
      </c>
      <c r="E95" s="175"/>
      <c r="F95" s="175"/>
      <c r="G95" s="175"/>
      <c r="H95" s="175"/>
      <c r="I95" s="76"/>
      <c r="J95" s="175" t="s">
        <v>77</v>
      </c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3">
        <f>'01.1 - časť 1'!J32</f>
        <v>0</v>
      </c>
      <c r="AH95" s="174"/>
      <c r="AI95" s="174"/>
      <c r="AJ95" s="174"/>
      <c r="AK95" s="174"/>
      <c r="AL95" s="174"/>
      <c r="AM95" s="174"/>
      <c r="AN95" s="173">
        <f>SUM(AG95,AT95)</f>
        <v>0</v>
      </c>
      <c r="AO95" s="174"/>
      <c r="AP95" s="174"/>
      <c r="AQ95" s="77" t="s">
        <v>78</v>
      </c>
      <c r="AR95" s="74"/>
      <c r="AS95" s="78">
        <v>0</v>
      </c>
      <c r="AT95" s="79">
        <f>ROUND(SUM(AV95:AW95),2)</f>
        <v>0</v>
      </c>
      <c r="AU95" s="80">
        <f>'01.1 - časť 1'!P132</f>
        <v>4.3920000000000003</v>
      </c>
      <c r="AV95" s="79">
        <f>'01.1 - časť 1'!J35</f>
        <v>0</v>
      </c>
      <c r="AW95" s="79">
        <f>'01.1 - časť 1'!J36</f>
        <v>0</v>
      </c>
      <c r="AX95" s="79">
        <f>'01.1 - časť 1'!J37</f>
        <v>0</v>
      </c>
      <c r="AY95" s="79">
        <f>'01.1 - časť 1'!J38</f>
        <v>0</v>
      </c>
      <c r="AZ95" s="79">
        <f>'01.1 - časť 1'!F35</f>
        <v>0</v>
      </c>
      <c r="BA95" s="79">
        <f>'01.1 - časť 1'!F36</f>
        <v>0</v>
      </c>
      <c r="BB95" s="79">
        <f>'01.1 - časť 1'!F37</f>
        <v>0</v>
      </c>
      <c r="BC95" s="79">
        <f>'01.1 - časť 1'!F38</f>
        <v>0</v>
      </c>
      <c r="BD95" s="81">
        <f>'01.1 - časť 1'!F39</f>
        <v>0</v>
      </c>
      <c r="BT95" s="82" t="s">
        <v>79</v>
      </c>
      <c r="BV95" s="82" t="s">
        <v>73</v>
      </c>
      <c r="BW95" s="82" t="s">
        <v>80</v>
      </c>
      <c r="BX95" s="82" t="s">
        <v>4</v>
      </c>
      <c r="CL95" s="82" t="s">
        <v>1</v>
      </c>
      <c r="CM95" s="82" t="s">
        <v>71</v>
      </c>
    </row>
    <row r="96" spans="1:91" s="7" customFormat="1" ht="16.5" customHeight="1">
      <c r="A96" s="73" t="s">
        <v>75</v>
      </c>
      <c r="B96" s="74"/>
      <c r="C96" s="75"/>
      <c r="D96" s="175" t="s">
        <v>81</v>
      </c>
      <c r="E96" s="175"/>
      <c r="F96" s="175"/>
      <c r="G96" s="175"/>
      <c r="H96" s="175"/>
      <c r="I96" s="76"/>
      <c r="J96" s="175" t="s">
        <v>82</v>
      </c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3">
        <f>'01.2 - časť 2'!J32</f>
        <v>0</v>
      </c>
      <c r="AH96" s="174"/>
      <c r="AI96" s="174"/>
      <c r="AJ96" s="174"/>
      <c r="AK96" s="174"/>
      <c r="AL96" s="174"/>
      <c r="AM96" s="174"/>
      <c r="AN96" s="173">
        <f>SUM(AG96,AT96)</f>
        <v>0</v>
      </c>
      <c r="AO96" s="174"/>
      <c r="AP96" s="174"/>
      <c r="AQ96" s="77" t="s">
        <v>78</v>
      </c>
      <c r="AR96" s="74"/>
      <c r="AS96" s="83">
        <v>0</v>
      </c>
      <c r="AT96" s="84">
        <f>ROUND(SUM(AV96:AW96),2)</f>
        <v>0</v>
      </c>
      <c r="AU96" s="85">
        <f>'01.2 - časť 2'!P129</f>
        <v>4.3920000000000003</v>
      </c>
      <c r="AV96" s="84">
        <f>'01.2 - časť 2'!J35</f>
        <v>0</v>
      </c>
      <c r="AW96" s="84">
        <f>'01.2 - časť 2'!J36</f>
        <v>0</v>
      </c>
      <c r="AX96" s="84">
        <f>'01.2 - časť 2'!J37</f>
        <v>0</v>
      </c>
      <c r="AY96" s="84">
        <f>'01.2 - časť 2'!J38</f>
        <v>0</v>
      </c>
      <c r="AZ96" s="84">
        <f>'01.2 - časť 2'!F35</f>
        <v>0</v>
      </c>
      <c r="BA96" s="84">
        <f>'01.2 - časť 2'!F36</f>
        <v>0</v>
      </c>
      <c r="BB96" s="84">
        <f>'01.2 - časť 2'!F37</f>
        <v>0</v>
      </c>
      <c r="BC96" s="84">
        <f>'01.2 - časť 2'!F38</f>
        <v>0</v>
      </c>
      <c r="BD96" s="86">
        <f>'01.2 - časť 2'!F39</f>
        <v>0</v>
      </c>
      <c r="BT96" s="82" t="s">
        <v>79</v>
      </c>
      <c r="BV96" s="82" t="s">
        <v>73</v>
      </c>
      <c r="BW96" s="82" t="s">
        <v>83</v>
      </c>
      <c r="BX96" s="82" t="s">
        <v>4</v>
      </c>
      <c r="CL96" s="82" t="s">
        <v>1</v>
      </c>
      <c r="CM96" s="82" t="s">
        <v>71</v>
      </c>
    </row>
    <row r="97" spans="1:57" s="2" customFormat="1" ht="30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s="2" customFormat="1" ht="6.95" customHeight="1">
      <c r="A98" s="26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</sheetData>
  <mergeCells count="44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01.1 - časť 1'!C2" display="/"/>
    <hyperlink ref="A96" location="'01.2 - časť 2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19"/>
  <sheetViews>
    <sheetView showGridLines="0" topLeftCell="A116" workbookViewId="0">
      <selection activeCell="I135" sqref="I135:I21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71" t="s">
        <v>5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84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6" t="str">
        <f>'Rekapitulácia stavby'!K6</f>
        <v>Rekonštrukcia chodníkov v obci Sirník</v>
      </c>
      <c r="F7" s="207"/>
      <c r="G7" s="207"/>
      <c r="H7" s="207"/>
      <c r="L7" s="17"/>
    </row>
    <row r="8" spans="1:46" s="2" customFormat="1" ht="12" customHeight="1">
      <c r="A8" s="26"/>
      <c r="B8" s="27"/>
      <c r="C8" s="26"/>
      <c r="D8" s="23" t="s">
        <v>85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3" t="s">
        <v>86</v>
      </c>
      <c r="F9" s="205"/>
      <c r="G9" s="205"/>
      <c r="H9" s="20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 t="str">
        <f>'Rekapitulácia stavby'!AN8</f>
        <v>9. 3. 2020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9" t="str">
        <f>'Rekapitulácia stavby'!E14</f>
        <v xml:space="preserve"> </v>
      </c>
      <c r="F18" s="199"/>
      <c r="G18" s="199"/>
      <c r="H18" s="199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201" t="s">
        <v>1</v>
      </c>
      <c r="F27" s="201"/>
      <c r="G27" s="201"/>
      <c r="H27" s="201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1" t="s">
        <v>87</v>
      </c>
      <c r="E30" s="26"/>
      <c r="F30" s="26"/>
      <c r="G30" s="26"/>
      <c r="H30" s="26"/>
      <c r="I30" s="26"/>
      <c r="J30" s="92">
        <f>J96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93" t="s">
        <v>88</v>
      </c>
      <c r="E31" s="26"/>
      <c r="F31" s="26"/>
      <c r="G31" s="26"/>
      <c r="H31" s="26"/>
      <c r="I31" s="26"/>
      <c r="J31" s="92">
        <f>J111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4" t="s">
        <v>31</v>
      </c>
      <c r="E32" s="26"/>
      <c r="F32" s="26"/>
      <c r="G32" s="26"/>
      <c r="H32" s="26"/>
      <c r="I32" s="26"/>
      <c r="J32" s="65">
        <f>ROUND(J30 + J31,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5" t="s">
        <v>35</v>
      </c>
      <c r="E35" s="23" t="s">
        <v>36</v>
      </c>
      <c r="F35" s="96">
        <f>ROUND((SUM(BE111:BE112) + SUM(BE132:BE218)),  2)</f>
        <v>0</v>
      </c>
      <c r="G35" s="26"/>
      <c r="H35" s="26"/>
      <c r="I35" s="97">
        <v>0.2</v>
      </c>
      <c r="J35" s="96">
        <f>ROUND(((SUM(BE111:BE112) + SUM(BE132:BE218))*I35),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37</v>
      </c>
      <c r="F36" s="96">
        <f>ROUND((SUM(BF111:BF112) + SUM(BF132:BF218)),  2)</f>
        <v>0</v>
      </c>
      <c r="G36" s="26"/>
      <c r="H36" s="26"/>
      <c r="I36" s="97">
        <v>0.2</v>
      </c>
      <c r="J36" s="96">
        <f>ROUND(((SUM(BF111:BF112) + SUM(BF132:BF218))*I36),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6">
        <f>ROUND((SUM(BG111:BG112) + SUM(BG132:BG218)),  2)</f>
        <v>0</v>
      </c>
      <c r="G37" s="26"/>
      <c r="H37" s="26"/>
      <c r="I37" s="97">
        <v>0.2</v>
      </c>
      <c r="J37" s="96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96">
        <f>ROUND((SUM(BH111:BH112) + SUM(BH132:BH218)),  2)</f>
        <v>0</v>
      </c>
      <c r="G38" s="26"/>
      <c r="H38" s="26"/>
      <c r="I38" s="97">
        <v>0.2</v>
      </c>
      <c r="J38" s="96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6">
        <f>ROUND((SUM(BI111:BI112) + SUM(BI132:BI218)),  2)</f>
        <v>0</v>
      </c>
      <c r="G39" s="26"/>
      <c r="H39" s="26"/>
      <c r="I39" s="97">
        <v>0</v>
      </c>
      <c r="J39" s="96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8"/>
      <c r="D41" s="99" t="s">
        <v>41</v>
      </c>
      <c r="E41" s="54"/>
      <c r="F41" s="54"/>
      <c r="G41" s="100" t="s">
        <v>42</v>
      </c>
      <c r="H41" s="101" t="s">
        <v>43</v>
      </c>
      <c r="I41" s="54"/>
      <c r="J41" s="102">
        <f>SUM(J32:J39)</f>
        <v>0</v>
      </c>
      <c r="K41" s="103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46</v>
      </c>
      <c r="E61" s="29"/>
      <c r="F61" s="104" t="s">
        <v>47</v>
      </c>
      <c r="G61" s="39" t="s">
        <v>46</v>
      </c>
      <c r="H61" s="29"/>
      <c r="I61" s="29"/>
      <c r="J61" s="105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46</v>
      </c>
      <c r="E76" s="29"/>
      <c r="F76" s="104" t="s">
        <v>47</v>
      </c>
      <c r="G76" s="39" t="s">
        <v>46</v>
      </c>
      <c r="H76" s="29"/>
      <c r="I76" s="29"/>
      <c r="J76" s="105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89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6" t="str">
        <f>E7</f>
        <v>Rekonštrukcia chodníkov v obci Sirník</v>
      </c>
      <c r="F85" s="207"/>
      <c r="G85" s="207"/>
      <c r="H85" s="20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85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83" t="str">
        <f>E9</f>
        <v>01.1 - časť 1</v>
      </c>
      <c r="F87" s="205"/>
      <c r="G87" s="205"/>
      <c r="H87" s="20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 xml:space="preserve">Sirnik </v>
      </c>
      <c r="G89" s="26"/>
      <c r="H89" s="26"/>
      <c r="I89" s="23" t="s">
        <v>18</v>
      </c>
      <c r="J89" s="49" t="str">
        <f>IF(J12="","",J12)</f>
        <v>9. 3. 2020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20</v>
      </c>
      <c r="D91" s="26"/>
      <c r="E91" s="26"/>
      <c r="F91" s="21" t="str">
        <f>E15</f>
        <v xml:space="preserve">Obec Sirnik </v>
      </c>
      <c r="G91" s="26"/>
      <c r="H91" s="26"/>
      <c r="I91" s="23" t="s">
        <v>26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6" t="s">
        <v>90</v>
      </c>
      <c r="D94" s="98"/>
      <c r="E94" s="98"/>
      <c r="F94" s="98"/>
      <c r="G94" s="98"/>
      <c r="H94" s="98"/>
      <c r="I94" s="98"/>
      <c r="J94" s="107" t="s">
        <v>91</v>
      </c>
      <c r="K94" s="98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8" t="s">
        <v>92</v>
      </c>
      <c r="D96" s="26"/>
      <c r="E96" s="26"/>
      <c r="F96" s="26"/>
      <c r="G96" s="26"/>
      <c r="H96" s="26"/>
      <c r="I96" s="26"/>
      <c r="J96" s="65">
        <f>J132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93</v>
      </c>
    </row>
    <row r="97" spans="1:31" s="9" customFormat="1" ht="24.95" customHeight="1">
      <c r="B97" s="109"/>
      <c r="D97" s="110" t="s">
        <v>94</v>
      </c>
      <c r="E97" s="111"/>
      <c r="F97" s="111"/>
      <c r="G97" s="111"/>
      <c r="H97" s="111"/>
      <c r="I97" s="111"/>
      <c r="J97" s="112">
        <f>J133</f>
        <v>0</v>
      </c>
      <c r="L97" s="109"/>
    </row>
    <row r="98" spans="1:31" s="10" customFormat="1" ht="19.899999999999999" customHeight="1">
      <c r="B98" s="113"/>
      <c r="D98" s="114" t="s">
        <v>95</v>
      </c>
      <c r="E98" s="115"/>
      <c r="F98" s="115"/>
      <c r="G98" s="115"/>
      <c r="H98" s="115"/>
      <c r="I98" s="115"/>
      <c r="J98" s="116">
        <f>J134</f>
        <v>0</v>
      </c>
      <c r="L98" s="113"/>
    </row>
    <row r="99" spans="1:31" s="10" customFormat="1" ht="19.899999999999999" customHeight="1">
      <c r="B99" s="113"/>
      <c r="D99" s="114" t="s">
        <v>96</v>
      </c>
      <c r="E99" s="115"/>
      <c r="F99" s="115"/>
      <c r="G99" s="115"/>
      <c r="H99" s="115"/>
      <c r="I99" s="115"/>
      <c r="J99" s="116">
        <f>J152</f>
        <v>0</v>
      </c>
      <c r="L99" s="113"/>
    </row>
    <row r="100" spans="1:31" s="10" customFormat="1" ht="19.899999999999999" customHeight="1">
      <c r="B100" s="113"/>
      <c r="D100" s="114" t="s">
        <v>97</v>
      </c>
      <c r="E100" s="115"/>
      <c r="F100" s="115"/>
      <c r="G100" s="115"/>
      <c r="H100" s="115"/>
      <c r="I100" s="115"/>
      <c r="J100" s="116">
        <f>J155</f>
        <v>0</v>
      </c>
      <c r="L100" s="113"/>
    </row>
    <row r="101" spans="1:31" s="10" customFormat="1" ht="19.899999999999999" customHeight="1">
      <c r="B101" s="113"/>
      <c r="D101" s="114" t="s">
        <v>98</v>
      </c>
      <c r="E101" s="115"/>
      <c r="F101" s="115"/>
      <c r="G101" s="115"/>
      <c r="H101" s="115"/>
      <c r="I101" s="115"/>
      <c r="J101" s="116">
        <f>J159</f>
        <v>0</v>
      </c>
      <c r="L101" s="113"/>
    </row>
    <row r="102" spans="1:31" s="10" customFormat="1" ht="19.899999999999999" customHeight="1">
      <c r="B102" s="113"/>
      <c r="D102" s="114" t="s">
        <v>99</v>
      </c>
      <c r="E102" s="115"/>
      <c r="F102" s="115"/>
      <c r="G102" s="115"/>
      <c r="H102" s="115"/>
      <c r="I102" s="115"/>
      <c r="J102" s="116">
        <f>J170</f>
        <v>0</v>
      </c>
      <c r="L102" s="113"/>
    </row>
    <row r="103" spans="1:31" s="10" customFormat="1" ht="19.899999999999999" customHeight="1">
      <c r="B103" s="113"/>
      <c r="D103" s="114" t="s">
        <v>100</v>
      </c>
      <c r="E103" s="115"/>
      <c r="F103" s="115"/>
      <c r="G103" s="115"/>
      <c r="H103" s="115"/>
      <c r="I103" s="115"/>
      <c r="J103" s="116">
        <f>J186</f>
        <v>0</v>
      </c>
      <c r="L103" s="113"/>
    </row>
    <row r="104" spans="1:31" s="10" customFormat="1" ht="19.899999999999999" customHeight="1">
      <c r="B104" s="113"/>
      <c r="D104" s="114" t="s">
        <v>101</v>
      </c>
      <c r="E104" s="115"/>
      <c r="F104" s="115"/>
      <c r="G104" s="115"/>
      <c r="H104" s="115"/>
      <c r="I104" s="115"/>
      <c r="J104" s="116">
        <f>J208</f>
        <v>0</v>
      </c>
      <c r="L104" s="113"/>
    </row>
    <row r="105" spans="1:31" s="9" customFormat="1" ht="24.95" customHeight="1">
      <c r="B105" s="109"/>
      <c r="D105" s="110" t="s">
        <v>102</v>
      </c>
      <c r="E105" s="111"/>
      <c r="F105" s="111"/>
      <c r="G105" s="111"/>
      <c r="H105" s="111"/>
      <c r="I105" s="111"/>
      <c r="J105" s="112">
        <f>J210</f>
        <v>0</v>
      </c>
      <c r="L105" s="109"/>
    </row>
    <row r="106" spans="1:31" s="10" customFormat="1" ht="19.899999999999999" customHeight="1">
      <c r="B106" s="113"/>
      <c r="D106" s="114" t="s">
        <v>103</v>
      </c>
      <c r="E106" s="115"/>
      <c r="F106" s="115"/>
      <c r="G106" s="115"/>
      <c r="H106" s="115"/>
      <c r="I106" s="115"/>
      <c r="J106" s="116">
        <f>J211</f>
        <v>0</v>
      </c>
      <c r="L106" s="113"/>
    </row>
    <row r="107" spans="1:31" s="10" customFormat="1" ht="19.899999999999999" customHeight="1">
      <c r="B107" s="113"/>
      <c r="D107" s="114" t="s">
        <v>104</v>
      </c>
      <c r="E107" s="115"/>
      <c r="F107" s="115"/>
      <c r="G107" s="115"/>
      <c r="H107" s="115"/>
      <c r="I107" s="115"/>
      <c r="J107" s="116">
        <f>J215</f>
        <v>0</v>
      </c>
      <c r="L107" s="113"/>
    </row>
    <row r="108" spans="1:31" s="9" customFormat="1" ht="24.95" customHeight="1">
      <c r="B108" s="109"/>
      <c r="D108" s="110" t="s">
        <v>105</v>
      </c>
      <c r="E108" s="111"/>
      <c r="F108" s="111"/>
      <c r="G108" s="111"/>
      <c r="H108" s="111"/>
      <c r="I108" s="111"/>
      <c r="J108" s="112">
        <f>J217</f>
        <v>0</v>
      </c>
      <c r="L108" s="109"/>
    </row>
    <row r="109" spans="1:31" s="2" customFormat="1" ht="21.7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9.25" customHeight="1">
      <c r="A111" s="26"/>
      <c r="B111" s="27"/>
      <c r="C111" s="108" t="s">
        <v>106</v>
      </c>
      <c r="D111" s="26"/>
      <c r="E111" s="26"/>
      <c r="F111" s="26"/>
      <c r="G111" s="26"/>
      <c r="H111" s="26"/>
      <c r="I111" s="26"/>
      <c r="J111" s="117">
        <v>0</v>
      </c>
      <c r="K111" s="26"/>
      <c r="L111" s="36"/>
      <c r="N111" s="118" t="s">
        <v>35</v>
      </c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8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29.25" customHeight="1">
      <c r="A113" s="26"/>
      <c r="B113" s="27"/>
      <c r="C113" s="119" t="s">
        <v>107</v>
      </c>
      <c r="D113" s="98"/>
      <c r="E113" s="98"/>
      <c r="F113" s="98"/>
      <c r="G113" s="98"/>
      <c r="H113" s="98"/>
      <c r="I113" s="98"/>
      <c r="J113" s="120">
        <f>ROUND(J96+J111,2)</f>
        <v>0</v>
      </c>
      <c r="K113" s="98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6.95" customHeight="1">
      <c r="A114" s="26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8" spans="1:31" s="2" customFormat="1" ht="6.95" customHeight="1">
      <c r="A118" s="26"/>
      <c r="B118" s="43"/>
      <c r="C118" s="44"/>
      <c r="D118" s="44"/>
      <c r="E118" s="44"/>
      <c r="F118" s="44"/>
      <c r="G118" s="44"/>
      <c r="H118" s="44"/>
      <c r="I118" s="44"/>
      <c r="J118" s="44"/>
      <c r="K118" s="44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24.95" customHeight="1">
      <c r="A119" s="26"/>
      <c r="B119" s="27"/>
      <c r="C119" s="18" t="s">
        <v>108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12</v>
      </c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>
      <c r="A122" s="26"/>
      <c r="B122" s="27"/>
      <c r="C122" s="26"/>
      <c r="D122" s="26"/>
      <c r="E122" s="206" t="str">
        <f>E7</f>
        <v>Rekonštrukcia chodníkov v obci Sirník</v>
      </c>
      <c r="F122" s="207"/>
      <c r="G122" s="207"/>
      <c r="H122" s="207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85</v>
      </c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6.5" customHeight="1">
      <c r="A124" s="26"/>
      <c r="B124" s="27"/>
      <c r="C124" s="26"/>
      <c r="D124" s="26"/>
      <c r="E124" s="183" t="str">
        <f>E9</f>
        <v>01.1 - časť 1</v>
      </c>
      <c r="F124" s="205"/>
      <c r="G124" s="205"/>
      <c r="H124" s="205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2" customHeight="1">
      <c r="A126" s="26"/>
      <c r="B126" s="27"/>
      <c r="C126" s="23" t="s">
        <v>16</v>
      </c>
      <c r="D126" s="26"/>
      <c r="E126" s="26"/>
      <c r="F126" s="21" t="str">
        <f>F12</f>
        <v xml:space="preserve">Sirnik </v>
      </c>
      <c r="G126" s="26"/>
      <c r="H126" s="26"/>
      <c r="I126" s="23" t="s">
        <v>18</v>
      </c>
      <c r="J126" s="49" t="str">
        <f>IF(J12="","",J12)</f>
        <v>9. 3. 2020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20</v>
      </c>
      <c r="D128" s="26"/>
      <c r="E128" s="26"/>
      <c r="F128" s="21" t="str">
        <f>E15</f>
        <v xml:space="preserve">Obec Sirnik </v>
      </c>
      <c r="G128" s="26"/>
      <c r="H128" s="26"/>
      <c r="I128" s="23" t="s">
        <v>26</v>
      </c>
      <c r="J128" s="24" t="str">
        <f>E21</f>
        <v xml:space="preserve"> 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5.2" customHeight="1">
      <c r="A129" s="26"/>
      <c r="B129" s="27"/>
      <c r="C129" s="23" t="s">
        <v>24</v>
      </c>
      <c r="D129" s="26"/>
      <c r="E129" s="26"/>
      <c r="F129" s="21" t="str">
        <f>IF(E18="","",E18)</f>
        <v xml:space="preserve"> </v>
      </c>
      <c r="G129" s="26"/>
      <c r="H129" s="26"/>
      <c r="I129" s="23" t="s">
        <v>29</v>
      </c>
      <c r="J129" s="24" t="str">
        <f>E24</f>
        <v xml:space="preserve"> </v>
      </c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0.3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11" customFormat="1" ht="29.25" customHeight="1">
      <c r="A131" s="121"/>
      <c r="B131" s="122"/>
      <c r="C131" s="123" t="s">
        <v>109</v>
      </c>
      <c r="D131" s="124" t="s">
        <v>56</v>
      </c>
      <c r="E131" s="124" t="s">
        <v>52</v>
      </c>
      <c r="F131" s="124" t="s">
        <v>53</v>
      </c>
      <c r="G131" s="124" t="s">
        <v>110</v>
      </c>
      <c r="H131" s="124" t="s">
        <v>111</v>
      </c>
      <c r="I131" s="124" t="s">
        <v>112</v>
      </c>
      <c r="J131" s="125" t="s">
        <v>91</v>
      </c>
      <c r="K131" s="126" t="s">
        <v>113</v>
      </c>
      <c r="L131" s="127"/>
      <c r="M131" s="56" t="s">
        <v>1</v>
      </c>
      <c r="N131" s="57" t="s">
        <v>35</v>
      </c>
      <c r="O131" s="57" t="s">
        <v>114</v>
      </c>
      <c r="P131" s="57" t="s">
        <v>115</v>
      </c>
      <c r="Q131" s="57" t="s">
        <v>116</v>
      </c>
      <c r="R131" s="57" t="s">
        <v>117</v>
      </c>
      <c r="S131" s="57" t="s">
        <v>118</v>
      </c>
      <c r="T131" s="58" t="s">
        <v>119</v>
      </c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</row>
    <row r="132" spans="1:65" s="2" customFormat="1" ht="22.9" customHeight="1">
      <c r="A132" s="26"/>
      <c r="B132" s="27"/>
      <c r="C132" s="63" t="s">
        <v>87</v>
      </c>
      <c r="D132" s="26"/>
      <c r="E132" s="26"/>
      <c r="F132" s="26"/>
      <c r="G132" s="26"/>
      <c r="H132" s="26"/>
      <c r="I132" s="26"/>
      <c r="J132" s="128">
        <f>BK132</f>
        <v>0</v>
      </c>
      <c r="K132" s="26"/>
      <c r="L132" s="27"/>
      <c r="M132" s="59"/>
      <c r="N132" s="50"/>
      <c r="O132" s="60"/>
      <c r="P132" s="129">
        <f>P133+P210+P217</f>
        <v>4.3920000000000003</v>
      </c>
      <c r="Q132" s="60"/>
      <c r="R132" s="129">
        <f>R133+R210+R217</f>
        <v>79.119369200000008</v>
      </c>
      <c r="S132" s="60"/>
      <c r="T132" s="130">
        <f>T133+T210+T217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T132" s="14" t="s">
        <v>70</v>
      </c>
      <c r="AU132" s="14" t="s">
        <v>93</v>
      </c>
      <c r="BK132" s="131">
        <f>BK133+BK210+BK217</f>
        <v>0</v>
      </c>
    </row>
    <row r="133" spans="1:65" s="12" customFormat="1" ht="25.9" customHeight="1">
      <c r="B133" s="132"/>
      <c r="D133" s="133" t="s">
        <v>70</v>
      </c>
      <c r="E133" s="134" t="s">
        <v>120</v>
      </c>
      <c r="F133" s="134" t="s">
        <v>121</v>
      </c>
      <c r="J133" s="135">
        <f>BK133</f>
        <v>0</v>
      </c>
      <c r="L133" s="132"/>
      <c r="M133" s="136"/>
      <c r="N133" s="137"/>
      <c r="O133" s="137"/>
      <c r="P133" s="138">
        <f>P134+P152+P155+P159+P170+P186+P208</f>
        <v>4.3920000000000003</v>
      </c>
      <c r="Q133" s="137"/>
      <c r="R133" s="138">
        <f>R134+R152+R155+R159+R170+R186+R208</f>
        <v>79.119369200000008</v>
      </c>
      <c r="S133" s="137"/>
      <c r="T133" s="139">
        <f>T134+T152+T155+T159+T170+T186+T208</f>
        <v>0</v>
      </c>
      <c r="AR133" s="133" t="s">
        <v>79</v>
      </c>
      <c r="AT133" s="140" t="s">
        <v>70</v>
      </c>
      <c r="AU133" s="140" t="s">
        <v>71</v>
      </c>
      <c r="AY133" s="133" t="s">
        <v>122</v>
      </c>
      <c r="BK133" s="141">
        <f>BK134+BK152+BK155+BK159+BK170+BK186+BK208</f>
        <v>0</v>
      </c>
    </row>
    <row r="134" spans="1:65" s="12" customFormat="1" ht="22.9" customHeight="1">
      <c r="B134" s="132"/>
      <c r="D134" s="133" t="s">
        <v>70</v>
      </c>
      <c r="E134" s="142" t="s">
        <v>79</v>
      </c>
      <c r="F134" s="142" t="s">
        <v>123</v>
      </c>
      <c r="J134" s="143">
        <f>BK134</f>
        <v>0</v>
      </c>
      <c r="L134" s="132"/>
      <c r="M134" s="136"/>
      <c r="N134" s="137"/>
      <c r="O134" s="137"/>
      <c r="P134" s="138">
        <f>SUM(P135:P151)</f>
        <v>0</v>
      </c>
      <c r="Q134" s="137"/>
      <c r="R134" s="138">
        <f>SUM(R135:R151)</f>
        <v>0</v>
      </c>
      <c r="S134" s="137"/>
      <c r="T134" s="139">
        <f>SUM(T135:T151)</f>
        <v>0</v>
      </c>
      <c r="AR134" s="133" t="s">
        <v>79</v>
      </c>
      <c r="AT134" s="140" t="s">
        <v>70</v>
      </c>
      <c r="AU134" s="140" t="s">
        <v>79</v>
      </c>
      <c r="AY134" s="133" t="s">
        <v>122</v>
      </c>
      <c r="BK134" s="141">
        <f>SUM(BK135:BK151)</f>
        <v>0</v>
      </c>
    </row>
    <row r="135" spans="1:65" s="2" customFormat="1" ht="21.75" customHeight="1">
      <c r="A135" s="26"/>
      <c r="B135" s="144"/>
      <c r="C135" s="145" t="s">
        <v>79</v>
      </c>
      <c r="D135" s="145" t="s">
        <v>124</v>
      </c>
      <c r="E135" s="146" t="s">
        <v>125</v>
      </c>
      <c r="F135" s="147" t="s">
        <v>126</v>
      </c>
      <c r="G135" s="148" t="s">
        <v>127</v>
      </c>
      <c r="H135" s="149">
        <v>2</v>
      </c>
      <c r="I135" s="149"/>
      <c r="J135" s="149">
        <f t="shared" ref="J135:J151" si="0">ROUND(I135*H135,3)</f>
        <v>0</v>
      </c>
      <c r="K135" s="150"/>
      <c r="L135" s="27"/>
      <c r="M135" s="151" t="s">
        <v>1</v>
      </c>
      <c r="N135" s="152" t="s">
        <v>37</v>
      </c>
      <c r="O135" s="153">
        <v>0</v>
      </c>
      <c r="P135" s="153">
        <f t="shared" ref="P135:P151" si="1">O135*H135</f>
        <v>0</v>
      </c>
      <c r="Q135" s="153">
        <v>0</v>
      </c>
      <c r="R135" s="153">
        <f t="shared" ref="R135:R151" si="2">Q135*H135</f>
        <v>0</v>
      </c>
      <c r="S135" s="153">
        <v>0</v>
      </c>
      <c r="T135" s="154">
        <f t="shared" ref="T135:T151" si="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128</v>
      </c>
      <c r="AT135" s="155" t="s">
        <v>124</v>
      </c>
      <c r="AU135" s="155" t="s">
        <v>129</v>
      </c>
      <c r="AY135" s="14" t="s">
        <v>122</v>
      </c>
      <c r="BE135" s="156">
        <f t="shared" ref="BE135:BE151" si="4">IF(N135="základná",J135,0)</f>
        <v>0</v>
      </c>
      <c r="BF135" s="156">
        <f t="shared" ref="BF135:BF151" si="5">IF(N135="znížená",J135,0)</f>
        <v>0</v>
      </c>
      <c r="BG135" s="156">
        <f t="shared" ref="BG135:BG151" si="6">IF(N135="zákl. prenesená",J135,0)</f>
        <v>0</v>
      </c>
      <c r="BH135" s="156">
        <f t="shared" ref="BH135:BH151" si="7">IF(N135="zníž. prenesená",J135,0)</f>
        <v>0</v>
      </c>
      <c r="BI135" s="156">
        <f t="shared" ref="BI135:BI151" si="8">IF(N135="nulová",J135,0)</f>
        <v>0</v>
      </c>
      <c r="BJ135" s="14" t="s">
        <v>129</v>
      </c>
      <c r="BK135" s="157">
        <f t="shared" ref="BK135:BK151" si="9">ROUND(I135*H135,3)</f>
        <v>0</v>
      </c>
      <c r="BL135" s="14" t="s">
        <v>128</v>
      </c>
      <c r="BM135" s="155" t="s">
        <v>129</v>
      </c>
    </row>
    <row r="136" spans="1:65" s="2" customFormat="1" ht="21.75" customHeight="1">
      <c r="A136" s="26"/>
      <c r="B136" s="144"/>
      <c r="C136" s="145" t="s">
        <v>129</v>
      </c>
      <c r="D136" s="145" t="s">
        <v>124</v>
      </c>
      <c r="E136" s="146" t="s">
        <v>130</v>
      </c>
      <c r="F136" s="147" t="s">
        <v>131</v>
      </c>
      <c r="G136" s="148" t="s">
        <v>127</v>
      </c>
      <c r="H136" s="149">
        <v>2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37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128</v>
      </c>
      <c r="AT136" s="155" t="s">
        <v>124</v>
      </c>
      <c r="AU136" s="155" t="s">
        <v>129</v>
      </c>
      <c r="AY136" s="14" t="s">
        <v>122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129</v>
      </c>
      <c r="BK136" s="157">
        <f t="shared" si="9"/>
        <v>0</v>
      </c>
      <c r="BL136" s="14" t="s">
        <v>128</v>
      </c>
      <c r="BM136" s="155" t="s">
        <v>128</v>
      </c>
    </row>
    <row r="137" spans="1:65" s="2" customFormat="1" ht="21.75" customHeight="1">
      <c r="A137" s="26"/>
      <c r="B137" s="144"/>
      <c r="C137" s="145" t="s">
        <v>132</v>
      </c>
      <c r="D137" s="145" t="s">
        <v>124</v>
      </c>
      <c r="E137" s="146" t="s">
        <v>133</v>
      </c>
      <c r="F137" s="147" t="s">
        <v>134</v>
      </c>
      <c r="G137" s="148" t="s">
        <v>135</v>
      </c>
      <c r="H137" s="149">
        <v>138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37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128</v>
      </c>
      <c r="AT137" s="155" t="s">
        <v>124</v>
      </c>
      <c r="AU137" s="155" t="s">
        <v>129</v>
      </c>
      <c r="AY137" s="14" t="s">
        <v>122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129</v>
      </c>
      <c r="BK137" s="157">
        <f t="shared" si="9"/>
        <v>0</v>
      </c>
      <c r="BL137" s="14" t="s">
        <v>128</v>
      </c>
      <c r="BM137" s="155" t="s">
        <v>136</v>
      </c>
    </row>
    <row r="138" spans="1:65" s="2" customFormat="1" ht="21.75" customHeight="1">
      <c r="A138" s="26"/>
      <c r="B138" s="144"/>
      <c r="C138" s="145" t="s">
        <v>128</v>
      </c>
      <c r="D138" s="145" t="s">
        <v>124</v>
      </c>
      <c r="E138" s="146" t="s">
        <v>137</v>
      </c>
      <c r="F138" s="147" t="s">
        <v>138</v>
      </c>
      <c r="G138" s="148" t="s">
        <v>135</v>
      </c>
      <c r="H138" s="149">
        <v>93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37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128</v>
      </c>
      <c r="AT138" s="155" t="s">
        <v>124</v>
      </c>
      <c r="AU138" s="155" t="s">
        <v>129</v>
      </c>
      <c r="AY138" s="14" t="s">
        <v>122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129</v>
      </c>
      <c r="BK138" s="157">
        <f t="shared" si="9"/>
        <v>0</v>
      </c>
      <c r="BL138" s="14" t="s">
        <v>128</v>
      </c>
      <c r="BM138" s="155" t="s">
        <v>139</v>
      </c>
    </row>
    <row r="139" spans="1:65" s="2" customFormat="1" ht="21.75" customHeight="1">
      <c r="A139" s="26"/>
      <c r="B139" s="144"/>
      <c r="C139" s="145" t="s">
        <v>140</v>
      </c>
      <c r="D139" s="145" t="s">
        <v>124</v>
      </c>
      <c r="E139" s="146" t="s">
        <v>141</v>
      </c>
      <c r="F139" s="147" t="s">
        <v>142</v>
      </c>
      <c r="G139" s="148" t="s">
        <v>135</v>
      </c>
      <c r="H139" s="149">
        <v>107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37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128</v>
      </c>
      <c r="AT139" s="155" t="s">
        <v>124</v>
      </c>
      <c r="AU139" s="155" t="s">
        <v>129</v>
      </c>
      <c r="AY139" s="14" t="s">
        <v>122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129</v>
      </c>
      <c r="BK139" s="157">
        <f t="shared" si="9"/>
        <v>0</v>
      </c>
      <c r="BL139" s="14" t="s">
        <v>128</v>
      </c>
      <c r="BM139" s="155" t="s">
        <v>143</v>
      </c>
    </row>
    <row r="140" spans="1:65" s="2" customFormat="1" ht="21.75" customHeight="1">
      <c r="A140" s="26"/>
      <c r="B140" s="144"/>
      <c r="C140" s="145" t="s">
        <v>136</v>
      </c>
      <c r="D140" s="145" t="s">
        <v>124</v>
      </c>
      <c r="E140" s="146" t="s">
        <v>144</v>
      </c>
      <c r="F140" s="147" t="s">
        <v>145</v>
      </c>
      <c r="G140" s="148" t="s">
        <v>135</v>
      </c>
      <c r="H140" s="149">
        <v>46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37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128</v>
      </c>
      <c r="AT140" s="155" t="s">
        <v>124</v>
      </c>
      <c r="AU140" s="155" t="s">
        <v>129</v>
      </c>
      <c r="AY140" s="14" t="s">
        <v>122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129</v>
      </c>
      <c r="BK140" s="157">
        <f t="shared" si="9"/>
        <v>0</v>
      </c>
      <c r="BL140" s="14" t="s">
        <v>128</v>
      </c>
      <c r="BM140" s="155" t="s">
        <v>146</v>
      </c>
    </row>
    <row r="141" spans="1:65" s="2" customFormat="1" ht="21.75" customHeight="1">
      <c r="A141" s="26"/>
      <c r="B141" s="144"/>
      <c r="C141" s="145" t="s">
        <v>147</v>
      </c>
      <c r="D141" s="145" t="s">
        <v>124</v>
      </c>
      <c r="E141" s="146" t="s">
        <v>148</v>
      </c>
      <c r="F141" s="147" t="s">
        <v>149</v>
      </c>
      <c r="G141" s="148" t="s">
        <v>135</v>
      </c>
      <c r="H141" s="149">
        <v>246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37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128</v>
      </c>
      <c r="AT141" s="155" t="s">
        <v>124</v>
      </c>
      <c r="AU141" s="155" t="s">
        <v>129</v>
      </c>
      <c r="AY141" s="14" t="s">
        <v>122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129</v>
      </c>
      <c r="BK141" s="157">
        <f t="shared" si="9"/>
        <v>0</v>
      </c>
      <c r="BL141" s="14" t="s">
        <v>128</v>
      </c>
      <c r="BM141" s="155" t="s">
        <v>150</v>
      </c>
    </row>
    <row r="142" spans="1:65" s="2" customFormat="1" ht="21.75" customHeight="1">
      <c r="A142" s="26"/>
      <c r="B142" s="144"/>
      <c r="C142" s="145" t="s">
        <v>139</v>
      </c>
      <c r="D142" s="145" t="s">
        <v>124</v>
      </c>
      <c r="E142" s="146" t="s">
        <v>151</v>
      </c>
      <c r="F142" s="147" t="s">
        <v>152</v>
      </c>
      <c r="G142" s="148" t="s">
        <v>135</v>
      </c>
      <c r="H142" s="149">
        <v>46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37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128</v>
      </c>
      <c r="AT142" s="155" t="s">
        <v>124</v>
      </c>
      <c r="AU142" s="155" t="s">
        <v>129</v>
      </c>
      <c r="AY142" s="14" t="s">
        <v>122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129</v>
      </c>
      <c r="BK142" s="157">
        <f t="shared" si="9"/>
        <v>0</v>
      </c>
      <c r="BL142" s="14" t="s">
        <v>128</v>
      </c>
      <c r="BM142" s="155" t="s">
        <v>153</v>
      </c>
    </row>
    <row r="143" spans="1:65" s="2" customFormat="1" ht="21.75" customHeight="1">
      <c r="A143" s="26"/>
      <c r="B143" s="144"/>
      <c r="C143" s="145" t="s">
        <v>154</v>
      </c>
      <c r="D143" s="145" t="s">
        <v>124</v>
      </c>
      <c r="E143" s="146" t="s">
        <v>155</v>
      </c>
      <c r="F143" s="147" t="s">
        <v>156</v>
      </c>
      <c r="G143" s="148" t="s">
        <v>157</v>
      </c>
      <c r="H143" s="149">
        <v>194.71600000000001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37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128</v>
      </c>
      <c r="AT143" s="155" t="s">
        <v>124</v>
      </c>
      <c r="AU143" s="155" t="s">
        <v>129</v>
      </c>
      <c r="AY143" s="14" t="s">
        <v>122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129</v>
      </c>
      <c r="BK143" s="157">
        <f t="shared" si="9"/>
        <v>0</v>
      </c>
      <c r="BL143" s="14" t="s">
        <v>128</v>
      </c>
      <c r="BM143" s="155" t="s">
        <v>158</v>
      </c>
    </row>
    <row r="144" spans="1:65" s="2" customFormat="1" ht="21.75" customHeight="1">
      <c r="A144" s="26"/>
      <c r="B144" s="144"/>
      <c r="C144" s="145" t="s">
        <v>143</v>
      </c>
      <c r="D144" s="145" t="s">
        <v>124</v>
      </c>
      <c r="E144" s="146" t="s">
        <v>159</v>
      </c>
      <c r="F144" s="147" t="s">
        <v>160</v>
      </c>
      <c r="G144" s="148" t="s">
        <v>157</v>
      </c>
      <c r="H144" s="149">
        <v>58.414999999999999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37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128</v>
      </c>
      <c r="AT144" s="155" t="s">
        <v>124</v>
      </c>
      <c r="AU144" s="155" t="s">
        <v>129</v>
      </c>
      <c r="AY144" s="14" t="s">
        <v>122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129</v>
      </c>
      <c r="BK144" s="157">
        <f t="shared" si="9"/>
        <v>0</v>
      </c>
      <c r="BL144" s="14" t="s">
        <v>128</v>
      </c>
      <c r="BM144" s="155" t="s">
        <v>7</v>
      </c>
    </row>
    <row r="145" spans="1:65" s="2" customFormat="1" ht="33" customHeight="1">
      <c r="A145" s="26"/>
      <c r="B145" s="144"/>
      <c r="C145" s="145" t="s">
        <v>161</v>
      </c>
      <c r="D145" s="145" t="s">
        <v>124</v>
      </c>
      <c r="E145" s="146" t="s">
        <v>162</v>
      </c>
      <c r="F145" s="147" t="s">
        <v>163</v>
      </c>
      <c r="G145" s="148" t="s">
        <v>157</v>
      </c>
      <c r="H145" s="149">
        <v>178.416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37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128</v>
      </c>
      <c r="AT145" s="155" t="s">
        <v>124</v>
      </c>
      <c r="AU145" s="155" t="s">
        <v>129</v>
      </c>
      <c r="AY145" s="14" t="s">
        <v>122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129</v>
      </c>
      <c r="BK145" s="157">
        <f t="shared" si="9"/>
        <v>0</v>
      </c>
      <c r="BL145" s="14" t="s">
        <v>128</v>
      </c>
      <c r="BM145" s="155" t="s">
        <v>164</v>
      </c>
    </row>
    <row r="146" spans="1:65" s="2" customFormat="1" ht="21.75" customHeight="1">
      <c r="A146" s="26"/>
      <c r="B146" s="144"/>
      <c r="C146" s="145" t="s">
        <v>146</v>
      </c>
      <c r="D146" s="145" t="s">
        <v>124</v>
      </c>
      <c r="E146" s="146" t="s">
        <v>165</v>
      </c>
      <c r="F146" s="147" t="s">
        <v>166</v>
      </c>
      <c r="G146" s="148" t="s">
        <v>157</v>
      </c>
      <c r="H146" s="149">
        <v>178.416</v>
      </c>
      <c r="I146" s="149"/>
      <c r="J146" s="149">
        <f t="shared" si="0"/>
        <v>0</v>
      </c>
      <c r="K146" s="150"/>
      <c r="L146" s="27"/>
      <c r="M146" s="151" t="s">
        <v>1</v>
      </c>
      <c r="N146" s="152" t="s">
        <v>37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128</v>
      </c>
      <c r="AT146" s="155" t="s">
        <v>124</v>
      </c>
      <c r="AU146" s="155" t="s">
        <v>129</v>
      </c>
      <c r="AY146" s="14" t="s">
        <v>122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129</v>
      </c>
      <c r="BK146" s="157">
        <f t="shared" si="9"/>
        <v>0</v>
      </c>
      <c r="BL146" s="14" t="s">
        <v>128</v>
      </c>
      <c r="BM146" s="155" t="s">
        <v>167</v>
      </c>
    </row>
    <row r="147" spans="1:65" s="2" customFormat="1" ht="16.5" customHeight="1">
      <c r="A147" s="26"/>
      <c r="B147" s="144"/>
      <c r="C147" s="145" t="s">
        <v>168</v>
      </c>
      <c r="D147" s="145" t="s">
        <v>124</v>
      </c>
      <c r="E147" s="146" t="s">
        <v>169</v>
      </c>
      <c r="F147" s="147" t="s">
        <v>170</v>
      </c>
      <c r="G147" s="148" t="s">
        <v>157</v>
      </c>
      <c r="H147" s="149">
        <v>178.416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37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128</v>
      </c>
      <c r="AT147" s="155" t="s">
        <v>124</v>
      </c>
      <c r="AU147" s="155" t="s">
        <v>129</v>
      </c>
      <c r="AY147" s="14" t="s">
        <v>122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129</v>
      </c>
      <c r="BK147" s="157">
        <f t="shared" si="9"/>
        <v>0</v>
      </c>
      <c r="BL147" s="14" t="s">
        <v>128</v>
      </c>
      <c r="BM147" s="155" t="s">
        <v>171</v>
      </c>
    </row>
    <row r="148" spans="1:65" s="2" customFormat="1" ht="21.75" customHeight="1">
      <c r="A148" s="26"/>
      <c r="B148" s="144"/>
      <c r="C148" s="145" t="s">
        <v>150</v>
      </c>
      <c r="D148" s="145" t="s">
        <v>124</v>
      </c>
      <c r="E148" s="146" t="s">
        <v>172</v>
      </c>
      <c r="F148" s="147" t="s">
        <v>173</v>
      </c>
      <c r="G148" s="148" t="s">
        <v>157</v>
      </c>
      <c r="H148" s="149">
        <v>16.3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37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128</v>
      </c>
      <c r="AT148" s="155" t="s">
        <v>124</v>
      </c>
      <c r="AU148" s="155" t="s">
        <v>129</v>
      </c>
      <c r="AY148" s="14" t="s">
        <v>122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129</v>
      </c>
      <c r="BK148" s="157">
        <f t="shared" si="9"/>
        <v>0</v>
      </c>
      <c r="BL148" s="14" t="s">
        <v>128</v>
      </c>
      <c r="BM148" s="155" t="s">
        <v>174</v>
      </c>
    </row>
    <row r="149" spans="1:65" s="2" customFormat="1" ht="21.75" customHeight="1">
      <c r="A149" s="26"/>
      <c r="B149" s="144"/>
      <c r="C149" s="145" t="s">
        <v>175</v>
      </c>
      <c r="D149" s="145" t="s">
        <v>124</v>
      </c>
      <c r="E149" s="146" t="s">
        <v>176</v>
      </c>
      <c r="F149" s="147" t="s">
        <v>177</v>
      </c>
      <c r="G149" s="148" t="s">
        <v>157</v>
      </c>
      <c r="H149" s="149">
        <v>0.36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37</v>
      </c>
      <c r="O149" s="153">
        <v>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128</v>
      </c>
      <c r="AT149" s="155" t="s">
        <v>124</v>
      </c>
      <c r="AU149" s="155" t="s">
        <v>129</v>
      </c>
      <c r="AY149" s="14" t="s">
        <v>122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129</v>
      </c>
      <c r="BK149" s="157">
        <f t="shared" si="9"/>
        <v>0</v>
      </c>
      <c r="BL149" s="14" t="s">
        <v>128</v>
      </c>
      <c r="BM149" s="155" t="s">
        <v>178</v>
      </c>
    </row>
    <row r="150" spans="1:65" s="2" customFormat="1" ht="16.5" customHeight="1">
      <c r="A150" s="26"/>
      <c r="B150" s="144"/>
      <c r="C150" s="158" t="s">
        <v>153</v>
      </c>
      <c r="D150" s="158" t="s">
        <v>179</v>
      </c>
      <c r="E150" s="159" t="s">
        <v>180</v>
      </c>
      <c r="F150" s="160" t="s">
        <v>181</v>
      </c>
      <c r="G150" s="161" t="s">
        <v>157</v>
      </c>
      <c r="H150" s="162">
        <v>0.36</v>
      </c>
      <c r="I150" s="162"/>
      <c r="J150" s="162">
        <f t="shared" si="0"/>
        <v>0</v>
      </c>
      <c r="K150" s="163"/>
      <c r="L150" s="164"/>
      <c r="M150" s="165" t="s">
        <v>1</v>
      </c>
      <c r="N150" s="166" t="s">
        <v>37</v>
      </c>
      <c r="O150" s="153">
        <v>0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139</v>
      </c>
      <c r="AT150" s="155" t="s">
        <v>179</v>
      </c>
      <c r="AU150" s="155" t="s">
        <v>129</v>
      </c>
      <c r="AY150" s="14" t="s">
        <v>122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129</v>
      </c>
      <c r="BK150" s="157">
        <f t="shared" si="9"/>
        <v>0</v>
      </c>
      <c r="BL150" s="14" t="s">
        <v>128</v>
      </c>
      <c r="BM150" s="155" t="s">
        <v>182</v>
      </c>
    </row>
    <row r="151" spans="1:65" s="2" customFormat="1" ht="16.5" customHeight="1">
      <c r="A151" s="26"/>
      <c r="B151" s="144"/>
      <c r="C151" s="145" t="s">
        <v>183</v>
      </c>
      <c r="D151" s="145" t="s">
        <v>124</v>
      </c>
      <c r="E151" s="146" t="s">
        <v>184</v>
      </c>
      <c r="F151" s="147" t="s">
        <v>185</v>
      </c>
      <c r="G151" s="148" t="s">
        <v>135</v>
      </c>
      <c r="H151" s="149">
        <v>647</v>
      </c>
      <c r="I151" s="149"/>
      <c r="J151" s="149">
        <f t="shared" si="0"/>
        <v>0</v>
      </c>
      <c r="K151" s="150"/>
      <c r="L151" s="27"/>
      <c r="M151" s="151" t="s">
        <v>1</v>
      </c>
      <c r="N151" s="152" t="s">
        <v>37</v>
      </c>
      <c r="O151" s="153">
        <v>0</v>
      </c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128</v>
      </c>
      <c r="AT151" s="155" t="s">
        <v>124</v>
      </c>
      <c r="AU151" s="155" t="s">
        <v>129</v>
      </c>
      <c r="AY151" s="14" t="s">
        <v>122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129</v>
      </c>
      <c r="BK151" s="157">
        <f t="shared" si="9"/>
        <v>0</v>
      </c>
      <c r="BL151" s="14" t="s">
        <v>128</v>
      </c>
      <c r="BM151" s="155" t="s">
        <v>186</v>
      </c>
    </row>
    <row r="152" spans="1:65" s="12" customFormat="1" ht="22.9" customHeight="1">
      <c r="B152" s="132"/>
      <c r="D152" s="133" t="s">
        <v>70</v>
      </c>
      <c r="E152" s="142" t="s">
        <v>129</v>
      </c>
      <c r="F152" s="142" t="s">
        <v>187</v>
      </c>
      <c r="J152" s="143">
        <f>BK152</f>
        <v>0</v>
      </c>
      <c r="L152" s="132"/>
      <c r="M152" s="136"/>
      <c r="N152" s="137"/>
      <c r="O152" s="137"/>
      <c r="P152" s="138">
        <f>SUM(P153:P154)</f>
        <v>0</v>
      </c>
      <c r="Q152" s="137"/>
      <c r="R152" s="138">
        <f>SUM(R153:R154)</f>
        <v>0</v>
      </c>
      <c r="S152" s="137"/>
      <c r="T152" s="139">
        <f>SUM(T153:T154)</f>
        <v>0</v>
      </c>
      <c r="AR152" s="133" t="s">
        <v>79</v>
      </c>
      <c r="AT152" s="140" t="s">
        <v>70</v>
      </c>
      <c r="AU152" s="140" t="s">
        <v>79</v>
      </c>
      <c r="AY152" s="133" t="s">
        <v>122</v>
      </c>
      <c r="BK152" s="141">
        <f>SUM(BK153:BK154)</f>
        <v>0</v>
      </c>
    </row>
    <row r="153" spans="1:65" s="2" customFormat="1" ht="21.75" customHeight="1">
      <c r="A153" s="26"/>
      <c r="B153" s="144"/>
      <c r="C153" s="145" t="s">
        <v>158</v>
      </c>
      <c r="D153" s="145" t="s">
        <v>124</v>
      </c>
      <c r="E153" s="146" t="s">
        <v>188</v>
      </c>
      <c r="F153" s="147" t="s">
        <v>189</v>
      </c>
      <c r="G153" s="148" t="s">
        <v>135</v>
      </c>
      <c r="H153" s="149">
        <v>334</v>
      </c>
      <c r="I153" s="149"/>
      <c r="J153" s="149">
        <f>ROUND(I153*H153,3)</f>
        <v>0</v>
      </c>
      <c r="K153" s="150"/>
      <c r="L153" s="27"/>
      <c r="M153" s="151" t="s">
        <v>1</v>
      </c>
      <c r="N153" s="152" t="s">
        <v>37</v>
      </c>
      <c r="O153" s="153">
        <v>0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128</v>
      </c>
      <c r="AT153" s="155" t="s">
        <v>124</v>
      </c>
      <c r="AU153" s="155" t="s">
        <v>129</v>
      </c>
      <c r="AY153" s="14" t="s">
        <v>122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129</v>
      </c>
      <c r="BK153" s="157">
        <f>ROUND(I153*H153,3)</f>
        <v>0</v>
      </c>
      <c r="BL153" s="14" t="s">
        <v>128</v>
      </c>
      <c r="BM153" s="155" t="s">
        <v>190</v>
      </c>
    </row>
    <row r="154" spans="1:65" s="2" customFormat="1" ht="21.75" customHeight="1">
      <c r="A154" s="26"/>
      <c r="B154" s="144"/>
      <c r="C154" s="158" t="s">
        <v>191</v>
      </c>
      <c r="D154" s="158" t="s">
        <v>179</v>
      </c>
      <c r="E154" s="159" t="s">
        <v>192</v>
      </c>
      <c r="F154" s="160" t="s">
        <v>193</v>
      </c>
      <c r="G154" s="161" t="s">
        <v>135</v>
      </c>
      <c r="H154" s="162">
        <v>384.1</v>
      </c>
      <c r="I154" s="162"/>
      <c r="J154" s="162">
        <f>ROUND(I154*H154,3)</f>
        <v>0</v>
      </c>
      <c r="K154" s="163"/>
      <c r="L154" s="164"/>
      <c r="M154" s="165" t="s">
        <v>1</v>
      </c>
      <c r="N154" s="166" t="s">
        <v>37</v>
      </c>
      <c r="O154" s="153">
        <v>0</v>
      </c>
      <c r="P154" s="153">
        <f>O154*H154</f>
        <v>0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139</v>
      </c>
      <c r="AT154" s="155" t="s">
        <v>179</v>
      </c>
      <c r="AU154" s="155" t="s">
        <v>129</v>
      </c>
      <c r="AY154" s="14" t="s">
        <v>122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129</v>
      </c>
      <c r="BK154" s="157">
        <f>ROUND(I154*H154,3)</f>
        <v>0</v>
      </c>
      <c r="BL154" s="14" t="s">
        <v>128</v>
      </c>
      <c r="BM154" s="155" t="s">
        <v>194</v>
      </c>
    </row>
    <row r="155" spans="1:65" s="12" customFormat="1" ht="22.9" customHeight="1">
      <c r="B155" s="132"/>
      <c r="D155" s="133" t="s">
        <v>70</v>
      </c>
      <c r="E155" s="142" t="s">
        <v>128</v>
      </c>
      <c r="F155" s="142" t="s">
        <v>195</v>
      </c>
      <c r="J155" s="143">
        <f>BK155</f>
        <v>0</v>
      </c>
      <c r="L155" s="132"/>
      <c r="M155" s="136"/>
      <c r="N155" s="137"/>
      <c r="O155" s="137"/>
      <c r="P155" s="138">
        <f>SUM(P156:P158)</f>
        <v>0</v>
      </c>
      <c r="Q155" s="137"/>
      <c r="R155" s="138">
        <f>SUM(R156:R158)</f>
        <v>0</v>
      </c>
      <c r="S155" s="137"/>
      <c r="T155" s="139">
        <f>SUM(T156:T158)</f>
        <v>0</v>
      </c>
      <c r="AR155" s="133" t="s">
        <v>79</v>
      </c>
      <c r="AT155" s="140" t="s">
        <v>70</v>
      </c>
      <c r="AU155" s="140" t="s">
        <v>79</v>
      </c>
      <c r="AY155" s="133" t="s">
        <v>122</v>
      </c>
      <c r="BK155" s="141">
        <f>SUM(BK156:BK158)</f>
        <v>0</v>
      </c>
    </row>
    <row r="156" spans="1:65" s="2" customFormat="1" ht="33" customHeight="1">
      <c r="A156" s="26"/>
      <c r="B156" s="144"/>
      <c r="C156" s="145" t="s">
        <v>7</v>
      </c>
      <c r="D156" s="145" t="s">
        <v>124</v>
      </c>
      <c r="E156" s="146" t="s">
        <v>196</v>
      </c>
      <c r="F156" s="147" t="s">
        <v>197</v>
      </c>
      <c r="G156" s="148" t="s">
        <v>157</v>
      </c>
      <c r="H156" s="149">
        <v>0.09</v>
      </c>
      <c r="I156" s="149"/>
      <c r="J156" s="149">
        <f>ROUND(I156*H156,3)</f>
        <v>0</v>
      </c>
      <c r="K156" s="150"/>
      <c r="L156" s="27"/>
      <c r="M156" s="151" t="s">
        <v>1</v>
      </c>
      <c r="N156" s="152" t="s">
        <v>37</v>
      </c>
      <c r="O156" s="153">
        <v>0</v>
      </c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128</v>
      </c>
      <c r="AT156" s="155" t="s">
        <v>124</v>
      </c>
      <c r="AU156" s="155" t="s">
        <v>129</v>
      </c>
      <c r="AY156" s="14" t="s">
        <v>122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4" t="s">
        <v>129</v>
      </c>
      <c r="BK156" s="157">
        <f>ROUND(I156*H156,3)</f>
        <v>0</v>
      </c>
      <c r="BL156" s="14" t="s">
        <v>128</v>
      </c>
      <c r="BM156" s="155" t="s">
        <v>198</v>
      </c>
    </row>
    <row r="157" spans="1:65" s="2" customFormat="1" ht="21.75" customHeight="1">
      <c r="A157" s="26"/>
      <c r="B157" s="144"/>
      <c r="C157" s="145" t="s">
        <v>199</v>
      </c>
      <c r="D157" s="145" t="s">
        <v>124</v>
      </c>
      <c r="E157" s="146" t="s">
        <v>200</v>
      </c>
      <c r="F157" s="147" t="s">
        <v>201</v>
      </c>
      <c r="G157" s="148" t="s">
        <v>157</v>
      </c>
      <c r="H157" s="149">
        <v>0.28699999999999998</v>
      </c>
      <c r="I157" s="149"/>
      <c r="J157" s="149">
        <f>ROUND(I157*H157,3)</f>
        <v>0</v>
      </c>
      <c r="K157" s="150"/>
      <c r="L157" s="27"/>
      <c r="M157" s="151" t="s">
        <v>1</v>
      </c>
      <c r="N157" s="152" t="s">
        <v>37</v>
      </c>
      <c r="O157" s="153">
        <v>0</v>
      </c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128</v>
      </c>
      <c r="AT157" s="155" t="s">
        <v>124</v>
      </c>
      <c r="AU157" s="155" t="s">
        <v>129</v>
      </c>
      <c r="AY157" s="14" t="s">
        <v>122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4" t="s">
        <v>129</v>
      </c>
      <c r="BK157" s="157">
        <f>ROUND(I157*H157,3)</f>
        <v>0</v>
      </c>
      <c r="BL157" s="14" t="s">
        <v>128</v>
      </c>
      <c r="BM157" s="155" t="s">
        <v>202</v>
      </c>
    </row>
    <row r="158" spans="1:65" s="2" customFormat="1" ht="21.75" customHeight="1">
      <c r="A158" s="26"/>
      <c r="B158" s="144"/>
      <c r="C158" s="145" t="s">
        <v>164</v>
      </c>
      <c r="D158" s="145" t="s">
        <v>124</v>
      </c>
      <c r="E158" s="146" t="s">
        <v>203</v>
      </c>
      <c r="F158" s="147" t="s">
        <v>204</v>
      </c>
      <c r="G158" s="148" t="s">
        <v>135</v>
      </c>
      <c r="H158" s="149">
        <v>1</v>
      </c>
      <c r="I158" s="149"/>
      <c r="J158" s="149">
        <f>ROUND(I158*H158,3)</f>
        <v>0</v>
      </c>
      <c r="K158" s="150"/>
      <c r="L158" s="27"/>
      <c r="M158" s="151" t="s">
        <v>1</v>
      </c>
      <c r="N158" s="152" t="s">
        <v>37</v>
      </c>
      <c r="O158" s="153">
        <v>0</v>
      </c>
      <c r="P158" s="153">
        <f>O158*H158</f>
        <v>0</v>
      </c>
      <c r="Q158" s="153">
        <v>0</v>
      </c>
      <c r="R158" s="153">
        <f>Q158*H158</f>
        <v>0</v>
      </c>
      <c r="S158" s="153">
        <v>0</v>
      </c>
      <c r="T158" s="154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128</v>
      </c>
      <c r="AT158" s="155" t="s">
        <v>124</v>
      </c>
      <c r="AU158" s="155" t="s">
        <v>129</v>
      </c>
      <c r="AY158" s="14" t="s">
        <v>122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4" t="s">
        <v>129</v>
      </c>
      <c r="BK158" s="157">
        <f>ROUND(I158*H158,3)</f>
        <v>0</v>
      </c>
      <c r="BL158" s="14" t="s">
        <v>128</v>
      </c>
      <c r="BM158" s="155" t="s">
        <v>205</v>
      </c>
    </row>
    <row r="159" spans="1:65" s="12" customFormat="1" ht="22.9" customHeight="1">
      <c r="B159" s="132"/>
      <c r="D159" s="133" t="s">
        <v>70</v>
      </c>
      <c r="E159" s="142" t="s">
        <v>140</v>
      </c>
      <c r="F159" s="142" t="s">
        <v>206</v>
      </c>
      <c r="J159" s="143">
        <f>BK159</f>
        <v>0</v>
      </c>
      <c r="L159" s="132"/>
      <c r="M159" s="136"/>
      <c r="N159" s="137"/>
      <c r="O159" s="137"/>
      <c r="P159" s="138">
        <f>SUM(P160:P169)</f>
        <v>0</v>
      </c>
      <c r="Q159" s="137"/>
      <c r="R159" s="138">
        <f>SUM(R160:R169)</f>
        <v>14.67</v>
      </c>
      <c r="S159" s="137"/>
      <c r="T159" s="139">
        <f>SUM(T160:T169)</f>
        <v>0</v>
      </c>
      <c r="AR159" s="133" t="s">
        <v>79</v>
      </c>
      <c r="AT159" s="140" t="s">
        <v>70</v>
      </c>
      <c r="AU159" s="140" t="s">
        <v>79</v>
      </c>
      <c r="AY159" s="133" t="s">
        <v>122</v>
      </c>
      <c r="BK159" s="141">
        <f>SUM(BK160:BK169)</f>
        <v>0</v>
      </c>
    </row>
    <row r="160" spans="1:65" s="2" customFormat="1" ht="21.75" customHeight="1">
      <c r="A160" s="26"/>
      <c r="B160" s="144"/>
      <c r="C160" s="145" t="s">
        <v>207</v>
      </c>
      <c r="D160" s="145" t="s">
        <v>124</v>
      </c>
      <c r="E160" s="146" t="s">
        <v>208</v>
      </c>
      <c r="F160" s="147" t="s">
        <v>209</v>
      </c>
      <c r="G160" s="148" t="s">
        <v>135</v>
      </c>
      <c r="H160" s="149">
        <v>484</v>
      </c>
      <c r="I160" s="149"/>
      <c r="J160" s="149">
        <f t="shared" ref="J160:J169" si="10">ROUND(I160*H160,3)</f>
        <v>0</v>
      </c>
      <c r="K160" s="150"/>
      <c r="L160" s="27"/>
      <c r="M160" s="151" t="s">
        <v>1</v>
      </c>
      <c r="N160" s="152" t="s">
        <v>37</v>
      </c>
      <c r="O160" s="153">
        <v>0</v>
      </c>
      <c r="P160" s="153">
        <f t="shared" ref="P160:P169" si="11">O160*H160</f>
        <v>0</v>
      </c>
      <c r="Q160" s="153">
        <v>0</v>
      </c>
      <c r="R160" s="153">
        <f t="shared" ref="R160:R169" si="12">Q160*H160</f>
        <v>0</v>
      </c>
      <c r="S160" s="153">
        <v>0</v>
      </c>
      <c r="T160" s="154">
        <f t="shared" ref="T160:T169" si="13"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128</v>
      </c>
      <c r="AT160" s="155" t="s">
        <v>124</v>
      </c>
      <c r="AU160" s="155" t="s">
        <v>129</v>
      </c>
      <c r="AY160" s="14" t="s">
        <v>122</v>
      </c>
      <c r="BE160" s="156">
        <f t="shared" ref="BE160:BE169" si="14">IF(N160="základná",J160,0)</f>
        <v>0</v>
      </c>
      <c r="BF160" s="156">
        <f t="shared" ref="BF160:BF169" si="15">IF(N160="znížená",J160,0)</f>
        <v>0</v>
      </c>
      <c r="BG160" s="156">
        <f t="shared" ref="BG160:BG169" si="16">IF(N160="zákl. prenesená",J160,0)</f>
        <v>0</v>
      </c>
      <c r="BH160" s="156">
        <f t="shared" ref="BH160:BH169" si="17">IF(N160="zníž. prenesená",J160,0)</f>
        <v>0</v>
      </c>
      <c r="BI160" s="156">
        <f t="shared" ref="BI160:BI169" si="18">IF(N160="nulová",J160,0)</f>
        <v>0</v>
      </c>
      <c r="BJ160" s="14" t="s">
        <v>129</v>
      </c>
      <c r="BK160" s="157">
        <f t="shared" ref="BK160:BK169" si="19">ROUND(I160*H160,3)</f>
        <v>0</v>
      </c>
      <c r="BL160" s="14" t="s">
        <v>128</v>
      </c>
      <c r="BM160" s="155" t="s">
        <v>210</v>
      </c>
    </row>
    <row r="161" spans="1:65" s="2" customFormat="1" ht="21.75" customHeight="1">
      <c r="A161" s="26"/>
      <c r="B161" s="144"/>
      <c r="C161" s="145" t="s">
        <v>167</v>
      </c>
      <c r="D161" s="145" t="s">
        <v>124</v>
      </c>
      <c r="E161" s="146" t="s">
        <v>211</v>
      </c>
      <c r="F161" s="147" t="s">
        <v>212</v>
      </c>
      <c r="G161" s="148" t="s">
        <v>135</v>
      </c>
      <c r="H161" s="149">
        <v>163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37</v>
      </c>
      <c r="O161" s="153">
        <v>0</v>
      </c>
      <c r="P161" s="153">
        <f t="shared" si="11"/>
        <v>0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128</v>
      </c>
      <c r="AT161" s="155" t="s">
        <v>124</v>
      </c>
      <c r="AU161" s="155" t="s">
        <v>129</v>
      </c>
      <c r="AY161" s="14" t="s">
        <v>122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4" t="s">
        <v>129</v>
      </c>
      <c r="BK161" s="157">
        <f t="shared" si="19"/>
        <v>0</v>
      </c>
      <c r="BL161" s="14" t="s">
        <v>128</v>
      </c>
      <c r="BM161" s="155" t="s">
        <v>213</v>
      </c>
    </row>
    <row r="162" spans="1:65" s="2" customFormat="1" ht="16.5" customHeight="1">
      <c r="A162" s="26"/>
      <c r="B162" s="144"/>
      <c r="C162" s="158" t="s">
        <v>214</v>
      </c>
      <c r="D162" s="158" t="s">
        <v>179</v>
      </c>
      <c r="E162" s="159" t="s">
        <v>215</v>
      </c>
      <c r="F162" s="160" t="s">
        <v>216</v>
      </c>
      <c r="G162" s="161" t="s">
        <v>217</v>
      </c>
      <c r="H162" s="162">
        <v>14.67</v>
      </c>
      <c r="I162" s="162"/>
      <c r="J162" s="162">
        <f t="shared" si="10"/>
        <v>0</v>
      </c>
      <c r="K162" s="163"/>
      <c r="L162" s="164"/>
      <c r="M162" s="165" t="s">
        <v>1</v>
      </c>
      <c r="N162" s="166" t="s">
        <v>37</v>
      </c>
      <c r="O162" s="153">
        <v>0</v>
      </c>
      <c r="P162" s="153">
        <f t="shared" si="11"/>
        <v>0</v>
      </c>
      <c r="Q162" s="153">
        <v>1</v>
      </c>
      <c r="R162" s="153">
        <f t="shared" si="12"/>
        <v>14.67</v>
      </c>
      <c r="S162" s="153">
        <v>0</v>
      </c>
      <c r="T162" s="154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139</v>
      </c>
      <c r="AT162" s="155" t="s">
        <v>179</v>
      </c>
      <c r="AU162" s="155" t="s">
        <v>129</v>
      </c>
      <c r="AY162" s="14" t="s">
        <v>122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4" t="s">
        <v>129</v>
      </c>
      <c r="BK162" s="157">
        <f t="shared" si="19"/>
        <v>0</v>
      </c>
      <c r="BL162" s="14" t="s">
        <v>128</v>
      </c>
      <c r="BM162" s="155" t="s">
        <v>218</v>
      </c>
    </row>
    <row r="163" spans="1:65" s="2" customFormat="1" ht="33" customHeight="1">
      <c r="A163" s="26"/>
      <c r="B163" s="144"/>
      <c r="C163" s="145" t="s">
        <v>171</v>
      </c>
      <c r="D163" s="145" t="s">
        <v>124</v>
      </c>
      <c r="E163" s="146" t="s">
        <v>219</v>
      </c>
      <c r="F163" s="147" t="s">
        <v>220</v>
      </c>
      <c r="G163" s="148" t="s">
        <v>135</v>
      </c>
      <c r="H163" s="149">
        <v>204.41300000000001</v>
      </c>
      <c r="I163" s="149"/>
      <c r="J163" s="149">
        <f t="shared" si="10"/>
        <v>0</v>
      </c>
      <c r="K163" s="150"/>
      <c r="L163" s="27"/>
      <c r="M163" s="151" t="s">
        <v>1</v>
      </c>
      <c r="N163" s="152" t="s">
        <v>37</v>
      </c>
      <c r="O163" s="153">
        <v>0</v>
      </c>
      <c r="P163" s="153">
        <f t="shared" si="11"/>
        <v>0</v>
      </c>
      <c r="Q163" s="153">
        <v>0</v>
      </c>
      <c r="R163" s="153">
        <f t="shared" si="12"/>
        <v>0</v>
      </c>
      <c r="S163" s="153">
        <v>0</v>
      </c>
      <c r="T163" s="154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128</v>
      </c>
      <c r="AT163" s="155" t="s">
        <v>124</v>
      </c>
      <c r="AU163" s="155" t="s">
        <v>129</v>
      </c>
      <c r="AY163" s="14" t="s">
        <v>122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4" t="s">
        <v>129</v>
      </c>
      <c r="BK163" s="157">
        <f t="shared" si="19"/>
        <v>0</v>
      </c>
      <c r="BL163" s="14" t="s">
        <v>128</v>
      </c>
      <c r="BM163" s="155" t="s">
        <v>221</v>
      </c>
    </row>
    <row r="164" spans="1:65" s="2" customFormat="1" ht="33" customHeight="1">
      <c r="A164" s="26"/>
      <c r="B164" s="144"/>
      <c r="C164" s="145" t="s">
        <v>222</v>
      </c>
      <c r="D164" s="145" t="s">
        <v>124</v>
      </c>
      <c r="E164" s="146" t="s">
        <v>223</v>
      </c>
      <c r="F164" s="147" t="s">
        <v>224</v>
      </c>
      <c r="G164" s="148" t="s">
        <v>135</v>
      </c>
      <c r="H164" s="149">
        <v>484</v>
      </c>
      <c r="I164" s="149"/>
      <c r="J164" s="149">
        <f t="shared" si="10"/>
        <v>0</v>
      </c>
      <c r="K164" s="150"/>
      <c r="L164" s="27"/>
      <c r="M164" s="151" t="s">
        <v>1</v>
      </c>
      <c r="N164" s="152" t="s">
        <v>37</v>
      </c>
      <c r="O164" s="153">
        <v>0</v>
      </c>
      <c r="P164" s="153">
        <f t="shared" si="11"/>
        <v>0</v>
      </c>
      <c r="Q164" s="153">
        <v>0</v>
      </c>
      <c r="R164" s="153">
        <f t="shared" si="12"/>
        <v>0</v>
      </c>
      <c r="S164" s="153">
        <v>0</v>
      </c>
      <c r="T164" s="154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128</v>
      </c>
      <c r="AT164" s="155" t="s">
        <v>124</v>
      </c>
      <c r="AU164" s="155" t="s">
        <v>129</v>
      </c>
      <c r="AY164" s="14" t="s">
        <v>122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4" t="s">
        <v>129</v>
      </c>
      <c r="BK164" s="157">
        <f t="shared" si="19"/>
        <v>0</v>
      </c>
      <c r="BL164" s="14" t="s">
        <v>128</v>
      </c>
      <c r="BM164" s="155" t="s">
        <v>225</v>
      </c>
    </row>
    <row r="165" spans="1:65" s="2" customFormat="1" ht="21.75" customHeight="1">
      <c r="A165" s="26"/>
      <c r="B165" s="144"/>
      <c r="C165" s="145" t="s">
        <v>174</v>
      </c>
      <c r="D165" s="145" t="s">
        <v>124</v>
      </c>
      <c r="E165" s="146" t="s">
        <v>226</v>
      </c>
      <c r="F165" s="147" t="s">
        <v>227</v>
      </c>
      <c r="G165" s="148" t="s">
        <v>135</v>
      </c>
      <c r="H165" s="149">
        <v>484</v>
      </c>
      <c r="I165" s="149"/>
      <c r="J165" s="149">
        <f t="shared" si="10"/>
        <v>0</v>
      </c>
      <c r="K165" s="150"/>
      <c r="L165" s="27"/>
      <c r="M165" s="151" t="s">
        <v>1</v>
      </c>
      <c r="N165" s="152" t="s">
        <v>37</v>
      </c>
      <c r="O165" s="153">
        <v>0</v>
      </c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128</v>
      </c>
      <c r="AT165" s="155" t="s">
        <v>124</v>
      </c>
      <c r="AU165" s="155" t="s">
        <v>129</v>
      </c>
      <c r="AY165" s="14" t="s">
        <v>122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4" t="s">
        <v>129</v>
      </c>
      <c r="BK165" s="157">
        <f t="shared" si="19"/>
        <v>0</v>
      </c>
      <c r="BL165" s="14" t="s">
        <v>128</v>
      </c>
      <c r="BM165" s="155" t="s">
        <v>228</v>
      </c>
    </row>
    <row r="166" spans="1:65" s="2" customFormat="1" ht="21.75" customHeight="1">
      <c r="A166" s="26"/>
      <c r="B166" s="144"/>
      <c r="C166" s="145" t="s">
        <v>229</v>
      </c>
      <c r="D166" s="145" t="s">
        <v>124</v>
      </c>
      <c r="E166" s="146" t="s">
        <v>230</v>
      </c>
      <c r="F166" s="147" t="s">
        <v>231</v>
      </c>
      <c r="G166" s="148" t="s">
        <v>135</v>
      </c>
      <c r="H166" s="149">
        <v>484</v>
      </c>
      <c r="I166" s="149"/>
      <c r="J166" s="149">
        <f t="shared" si="10"/>
        <v>0</v>
      </c>
      <c r="K166" s="150"/>
      <c r="L166" s="27"/>
      <c r="M166" s="151" t="s">
        <v>1</v>
      </c>
      <c r="N166" s="152" t="s">
        <v>37</v>
      </c>
      <c r="O166" s="153">
        <v>0</v>
      </c>
      <c r="P166" s="153">
        <f t="shared" si="11"/>
        <v>0</v>
      </c>
      <c r="Q166" s="153">
        <v>0</v>
      </c>
      <c r="R166" s="153">
        <f t="shared" si="12"/>
        <v>0</v>
      </c>
      <c r="S166" s="153">
        <v>0</v>
      </c>
      <c r="T166" s="154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128</v>
      </c>
      <c r="AT166" s="155" t="s">
        <v>124</v>
      </c>
      <c r="AU166" s="155" t="s">
        <v>129</v>
      </c>
      <c r="AY166" s="14" t="s">
        <v>122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4" t="s">
        <v>129</v>
      </c>
      <c r="BK166" s="157">
        <f t="shared" si="19"/>
        <v>0</v>
      </c>
      <c r="BL166" s="14" t="s">
        <v>128</v>
      </c>
      <c r="BM166" s="155" t="s">
        <v>232</v>
      </c>
    </row>
    <row r="167" spans="1:65" s="2" customFormat="1" ht="21.75" customHeight="1">
      <c r="A167" s="26"/>
      <c r="B167" s="144"/>
      <c r="C167" s="145" t="s">
        <v>178</v>
      </c>
      <c r="D167" s="145" t="s">
        <v>124</v>
      </c>
      <c r="E167" s="146" t="s">
        <v>233</v>
      </c>
      <c r="F167" s="147" t="s">
        <v>234</v>
      </c>
      <c r="G167" s="148" t="s">
        <v>135</v>
      </c>
      <c r="H167" s="149">
        <v>484</v>
      </c>
      <c r="I167" s="149"/>
      <c r="J167" s="149">
        <f t="shared" si="10"/>
        <v>0</v>
      </c>
      <c r="K167" s="150"/>
      <c r="L167" s="27"/>
      <c r="M167" s="151" t="s">
        <v>1</v>
      </c>
      <c r="N167" s="152" t="s">
        <v>37</v>
      </c>
      <c r="O167" s="153">
        <v>0</v>
      </c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128</v>
      </c>
      <c r="AT167" s="155" t="s">
        <v>124</v>
      </c>
      <c r="AU167" s="155" t="s">
        <v>129</v>
      </c>
      <c r="AY167" s="14" t="s">
        <v>122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129</v>
      </c>
      <c r="BK167" s="157">
        <f t="shared" si="19"/>
        <v>0</v>
      </c>
      <c r="BL167" s="14" t="s">
        <v>128</v>
      </c>
      <c r="BM167" s="155" t="s">
        <v>235</v>
      </c>
    </row>
    <row r="168" spans="1:65" s="2" customFormat="1" ht="21.75" customHeight="1">
      <c r="A168" s="26"/>
      <c r="B168" s="144"/>
      <c r="C168" s="145" t="s">
        <v>236</v>
      </c>
      <c r="D168" s="145" t="s">
        <v>124</v>
      </c>
      <c r="E168" s="146" t="s">
        <v>237</v>
      </c>
      <c r="F168" s="147" t="s">
        <v>238</v>
      </c>
      <c r="G168" s="148" t="s">
        <v>135</v>
      </c>
      <c r="H168" s="149">
        <v>484</v>
      </c>
      <c r="I168" s="149"/>
      <c r="J168" s="149">
        <f t="shared" si="10"/>
        <v>0</v>
      </c>
      <c r="K168" s="150"/>
      <c r="L168" s="27"/>
      <c r="M168" s="151" t="s">
        <v>1</v>
      </c>
      <c r="N168" s="152" t="s">
        <v>37</v>
      </c>
      <c r="O168" s="153">
        <v>0</v>
      </c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128</v>
      </c>
      <c r="AT168" s="155" t="s">
        <v>124</v>
      </c>
      <c r="AU168" s="155" t="s">
        <v>129</v>
      </c>
      <c r="AY168" s="14" t="s">
        <v>122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129</v>
      </c>
      <c r="BK168" s="157">
        <f t="shared" si="19"/>
        <v>0</v>
      </c>
      <c r="BL168" s="14" t="s">
        <v>128</v>
      </c>
      <c r="BM168" s="155" t="s">
        <v>239</v>
      </c>
    </row>
    <row r="169" spans="1:65" s="2" customFormat="1" ht="21.75" customHeight="1">
      <c r="A169" s="26"/>
      <c r="B169" s="144"/>
      <c r="C169" s="145" t="s">
        <v>182</v>
      </c>
      <c r="D169" s="145" t="s">
        <v>124</v>
      </c>
      <c r="E169" s="146" t="s">
        <v>240</v>
      </c>
      <c r="F169" s="147" t="s">
        <v>241</v>
      </c>
      <c r="G169" s="148" t="s">
        <v>135</v>
      </c>
      <c r="H169" s="149">
        <v>484</v>
      </c>
      <c r="I169" s="149"/>
      <c r="J169" s="149">
        <f t="shared" si="10"/>
        <v>0</v>
      </c>
      <c r="K169" s="150"/>
      <c r="L169" s="27"/>
      <c r="M169" s="151" t="s">
        <v>1</v>
      </c>
      <c r="N169" s="152" t="s">
        <v>37</v>
      </c>
      <c r="O169" s="153">
        <v>0</v>
      </c>
      <c r="P169" s="153">
        <f t="shared" si="11"/>
        <v>0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128</v>
      </c>
      <c r="AT169" s="155" t="s">
        <v>124</v>
      </c>
      <c r="AU169" s="155" t="s">
        <v>129</v>
      </c>
      <c r="AY169" s="14" t="s">
        <v>122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129</v>
      </c>
      <c r="BK169" s="157">
        <f t="shared" si="19"/>
        <v>0</v>
      </c>
      <c r="BL169" s="14" t="s">
        <v>128</v>
      </c>
      <c r="BM169" s="155" t="s">
        <v>242</v>
      </c>
    </row>
    <row r="170" spans="1:65" s="12" customFormat="1" ht="22.9" customHeight="1">
      <c r="B170" s="132"/>
      <c r="D170" s="133" t="s">
        <v>70</v>
      </c>
      <c r="E170" s="142" t="s">
        <v>139</v>
      </c>
      <c r="F170" s="142" t="s">
        <v>243</v>
      </c>
      <c r="J170" s="143">
        <f>BK170</f>
        <v>0</v>
      </c>
      <c r="L170" s="132"/>
      <c r="M170" s="136"/>
      <c r="N170" s="137"/>
      <c r="O170" s="137"/>
      <c r="P170" s="138">
        <f>SUM(P171:P185)</f>
        <v>0</v>
      </c>
      <c r="Q170" s="137"/>
      <c r="R170" s="138">
        <f>SUM(R171:R185)</f>
        <v>0.3443292</v>
      </c>
      <c r="S170" s="137"/>
      <c r="T170" s="139">
        <f>SUM(T171:T185)</f>
        <v>0</v>
      </c>
      <c r="AR170" s="133" t="s">
        <v>79</v>
      </c>
      <c r="AT170" s="140" t="s">
        <v>70</v>
      </c>
      <c r="AU170" s="140" t="s">
        <v>79</v>
      </c>
      <c r="AY170" s="133" t="s">
        <v>122</v>
      </c>
      <c r="BK170" s="141">
        <f>SUM(BK171:BK185)</f>
        <v>0</v>
      </c>
    </row>
    <row r="171" spans="1:65" s="2" customFormat="1" ht="21.75" customHeight="1">
      <c r="A171" s="26"/>
      <c r="B171" s="144"/>
      <c r="C171" s="145" t="s">
        <v>244</v>
      </c>
      <c r="D171" s="145" t="s">
        <v>124</v>
      </c>
      <c r="E171" s="146" t="s">
        <v>245</v>
      </c>
      <c r="F171" s="147" t="s">
        <v>246</v>
      </c>
      <c r="G171" s="148" t="s">
        <v>247</v>
      </c>
      <c r="H171" s="149">
        <v>1</v>
      </c>
      <c r="I171" s="149"/>
      <c r="J171" s="149">
        <f t="shared" ref="J171:J185" si="20">ROUND(I171*H171,3)</f>
        <v>0</v>
      </c>
      <c r="K171" s="150"/>
      <c r="L171" s="27"/>
      <c r="M171" s="151" t="s">
        <v>1</v>
      </c>
      <c r="N171" s="152" t="s">
        <v>37</v>
      </c>
      <c r="O171" s="153">
        <v>0</v>
      </c>
      <c r="P171" s="153">
        <f t="shared" ref="P171:P185" si="21">O171*H171</f>
        <v>0</v>
      </c>
      <c r="Q171" s="153">
        <v>0</v>
      </c>
      <c r="R171" s="153">
        <f t="shared" ref="R171:R185" si="22">Q171*H171</f>
        <v>0</v>
      </c>
      <c r="S171" s="153">
        <v>0</v>
      </c>
      <c r="T171" s="154">
        <f t="shared" ref="T171:T185" si="23"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128</v>
      </c>
      <c r="AT171" s="155" t="s">
        <v>124</v>
      </c>
      <c r="AU171" s="155" t="s">
        <v>129</v>
      </c>
      <c r="AY171" s="14" t="s">
        <v>122</v>
      </c>
      <c r="BE171" s="156">
        <f t="shared" ref="BE171:BE185" si="24">IF(N171="základná",J171,0)</f>
        <v>0</v>
      </c>
      <c r="BF171" s="156">
        <f t="shared" ref="BF171:BF185" si="25">IF(N171="znížená",J171,0)</f>
        <v>0</v>
      </c>
      <c r="BG171" s="156">
        <f t="shared" ref="BG171:BG185" si="26">IF(N171="zákl. prenesená",J171,0)</f>
        <v>0</v>
      </c>
      <c r="BH171" s="156">
        <f t="shared" ref="BH171:BH185" si="27">IF(N171="zníž. prenesená",J171,0)</f>
        <v>0</v>
      </c>
      <c r="BI171" s="156">
        <f t="shared" ref="BI171:BI185" si="28">IF(N171="nulová",J171,0)</f>
        <v>0</v>
      </c>
      <c r="BJ171" s="14" t="s">
        <v>129</v>
      </c>
      <c r="BK171" s="157">
        <f t="shared" ref="BK171:BK185" si="29">ROUND(I171*H171,3)</f>
        <v>0</v>
      </c>
      <c r="BL171" s="14" t="s">
        <v>128</v>
      </c>
      <c r="BM171" s="155" t="s">
        <v>248</v>
      </c>
    </row>
    <row r="172" spans="1:65" s="2" customFormat="1" ht="21.75" customHeight="1">
      <c r="A172" s="26"/>
      <c r="B172" s="144"/>
      <c r="C172" s="158" t="s">
        <v>186</v>
      </c>
      <c r="D172" s="158" t="s">
        <v>179</v>
      </c>
      <c r="E172" s="159" t="s">
        <v>249</v>
      </c>
      <c r="F172" s="160" t="s">
        <v>250</v>
      </c>
      <c r="G172" s="161" t="s">
        <v>127</v>
      </c>
      <c r="H172" s="162">
        <v>1</v>
      </c>
      <c r="I172" s="162"/>
      <c r="J172" s="162">
        <f t="shared" si="20"/>
        <v>0</v>
      </c>
      <c r="K172" s="163"/>
      <c r="L172" s="164"/>
      <c r="M172" s="165" t="s">
        <v>1</v>
      </c>
      <c r="N172" s="166" t="s">
        <v>37</v>
      </c>
      <c r="O172" s="153">
        <v>0</v>
      </c>
      <c r="P172" s="153">
        <f t="shared" si="21"/>
        <v>0</v>
      </c>
      <c r="Q172" s="153">
        <v>0</v>
      </c>
      <c r="R172" s="153">
        <f t="shared" si="22"/>
        <v>0</v>
      </c>
      <c r="S172" s="153">
        <v>0</v>
      </c>
      <c r="T172" s="154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139</v>
      </c>
      <c r="AT172" s="155" t="s">
        <v>179</v>
      </c>
      <c r="AU172" s="155" t="s">
        <v>129</v>
      </c>
      <c r="AY172" s="14" t="s">
        <v>122</v>
      </c>
      <c r="BE172" s="156">
        <f t="shared" si="24"/>
        <v>0</v>
      </c>
      <c r="BF172" s="156">
        <f t="shared" si="25"/>
        <v>0</v>
      </c>
      <c r="BG172" s="156">
        <f t="shared" si="26"/>
        <v>0</v>
      </c>
      <c r="BH172" s="156">
        <f t="shared" si="27"/>
        <v>0</v>
      </c>
      <c r="BI172" s="156">
        <f t="shared" si="28"/>
        <v>0</v>
      </c>
      <c r="BJ172" s="14" t="s">
        <v>129</v>
      </c>
      <c r="BK172" s="157">
        <f t="shared" si="29"/>
        <v>0</v>
      </c>
      <c r="BL172" s="14" t="s">
        <v>128</v>
      </c>
      <c r="BM172" s="155" t="s">
        <v>251</v>
      </c>
    </row>
    <row r="173" spans="1:65" s="2" customFormat="1" ht="16.5" customHeight="1">
      <c r="A173" s="26"/>
      <c r="B173" s="144"/>
      <c r="C173" s="145" t="s">
        <v>252</v>
      </c>
      <c r="D173" s="145" t="s">
        <v>124</v>
      </c>
      <c r="E173" s="146" t="s">
        <v>253</v>
      </c>
      <c r="F173" s="147" t="s">
        <v>254</v>
      </c>
      <c r="G173" s="148" t="s">
        <v>247</v>
      </c>
      <c r="H173" s="149">
        <v>1</v>
      </c>
      <c r="I173" s="149"/>
      <c r="J173" s="149">
        <f t="shared" si="20"/>
        <v>0</v>
      </c>
      <c r="K173" s="150"/>
      <c r="L173" s="27"/>
      <c r="M173" s="151" t="s">
        <v>1</v>
      </c>
      <c r="N173" s="152" t="s">
        <v>37</v>
      </c>
      <c r="O173" s="153">
        <v>0</v>
      </c>
      <c r="P173" s="153">
        <f t="shared" si="21"/>
        <v>0</v>
      </c>
      <c r="Q173" s="153">
        <v>0</v>
      </c>
      <c r="R173" s="153">
        <f t="shared" si="22"/>
        <v>0</v>
      </c>
      <c r="S173" s="153">
        <v>0</v>
      </c>
      <c r="T173" s="154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128</v>
      </c>
      <c r="AT173" s="155" t="s">
        <v>124</v>
      </c>
      <c r="AU173" s="155" t="s">
        <v>129</v>
      </c>
      <c r="AY173" s="14" t="s">
        <v>122</v>
      </c>
      <c r="BE173" s="156">
        <f t="shared" si="24"/>
        <v>0</v>
      </c>
      <c r="BF173" s="156">
        <f t="shared" si="25"/>
        <v>0</v>
      </c>
      <c r="BG173" s="156">
        <f t="shared" si="26"/>
        <v>0</v>
      </c>
      <c r="BH173" s="156">
        <f t="shared" si="27"/>
        <v>0</v>
      </c>
      <c r="BI173" s="156">
        <f t="shared" si="28"/>
        <v>0</v>
      </c>
      <c r="BJ173" s="14" t="s">
        <v>129</v>
      </c>
      <c r="BK173" s="157">
        <f t="shared" si="29"/>
        <v>0</v>
      </c>
      <c r="BL173" s="14" t="s">
        <v>128</v>
      </c>
      <c r="BM173" s="155" t="s">
        <v>255</v>
      </c>
    </row>
    <row r="174" spans="1:65" s="2" customFormat="1" ht="16.5" customHeight="1">
      <c r="A174" s="26"/>
      <c r="B174" s="144"/>
      <c r="C174" s="145" t="s">
        <v>190</v>
      </c>
      <c r="D174" s="145" t="s">
        <v>124</v>
      </c>
      <c r="E174" s="146" t="s">
        <v>256</v>
      </c>
      <c r="F174" s="147" t="s">
        <v>257</v>
      </c>
      <c r="G174" s="148" t="s">
        <v>127</v>
      </c>
      <c r="H174" s="149">
        <v>1</v>
      </c>
      <c r="I174" s="149"/>
      <c r="J174" s="149">
        <f t="shared" si="20"/>
        <v>0</v>
      </c>
      <c r="K174" s="150"/>
      <c r="L174" s="27"/>
      <c r="M174" s="151" t="s">
        <v>1</v>
      </c>
      <c r="N174" s="152" t="s">
        <v>37</v>
      </c>
      <c r="O174" s="153">
        <v>0</v>
      </c>
      <c r="P174" s="153">
        <f t="shared" si="21"/>
        <v>0</v>
      </c>
      <c r="Q174" s="153">
        <v>0</v>
      </c>
      <c r="R174" s="153">
        <f t="shared" si="22"/>
        <v>0</v>
      </c>
      <c r="S174" s="153">
        <v>0</v>
      </c>
      <c r="T174" s="154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128</v>
      </c>
      <c r="AT174" s="155" t="s">
        <v>124</v>
      </c>
      <c r="AU174" s="155" t="s">
        <v>129</v>
      </c>
      <c r="AY174" s="14" t="s">
        <v>122</v>
      </c>
      <c r="BE174" s="156">
        <f t="shared" si="24"/>
        <v>0</v>
      </c>
      <c r="BF174" s="156">
        <f t="shared" si="25"/>
        <v>0</v>
      </c>
      <c r="BG174" s="156">
        <f t="shared" si="26"/>
        <v>0</v>
      </c>
      <c r="BH174" s="156">
        <f t="shared" si="27"/>
        <v>0</v>
      </c>
      <c r="BI174" s="156">
        <f t="shared" si="28"/>
        <v>0</v>
      </c>
      <c r="BJ174" s="14" t="s">
        <v>129</v>
      </c>
      <c r="BK174" s="157">
        <f t="shared" si="29"/>
        <v>0</v>
      </c>
      <c r="BL174" s="14" t="s">
        <v>128</v>
      </c>
      <c r="BM174" s="155" t="s">
        <v>258</v>
      </c>
    </row>
    <row r="175" spans="1:65" s="2" customFormat="1" ht="21.75" customHeight="1">
      <c r="A175" s="26"/>
      <c r="B175" s="144"/>
      <c r="C175" s="158" t="s">
        <v>259</v>
      </c>
      <c r="D175" s="158" t="s">
        <v>179</v>
      </c>
      <c r="E175" s="159" t="s">
        <v>260</v>
      </c>
      <c r="F175" s="160" t="s">
        <v>261</v>
      </c>
      <c r="G175" s="161" t="s">
        <v>127</v>
      </c>
      <c r="H175" s="162">
        <v>1</v>
      </c>
      <c r="I175" s="162"/>
      <c r="J175" s="162">
        <f t="shared" si="20"/>
        <v>0</v>
      </c>
      <c r="K175" s="163"/>
      <c r="L175" s="164"/>
      <c r="M175" s="165" t="s">
        <v>1</v>
      </c>
      <c r="N175" s="166" t="s">
        <v>37</v>
      </c>
      <c r="O175" s="153">
        <v>0</v>
      </c>
      <c r="P175" s="153">
        <f t="shared" si="21"/>
        <v>0</v>
      </c>
      <c r="Q175" s="153">
        <v>0</v>
      </c>
      <c r="R175" s="153">
        <f t="shared" si="22"/>
        <v>0</v>
      </c>
      <c r="S175" s="153">
        <v>0</v>
      </c>
      <c r="T175" s="154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139</v>
      </c>
      <c r="AT175" s="155" t="s">
        <v>179</v>
      </c>
      <c r="AU175" s="155" t="s">
        <v>129</v>
      </c>
      <c r="AY175" s="14" t="s">
        <v>122</v>
      </c>
      <c r="BE175" s="156">
        <f t="shared" si="24"/>
        <v>0</v>
      </c>
      <c r="BF175" s="156">
        <f t="shared" si="25"/>
        <v>0</v>
      </c>
      <c r="BG175" s="156">
        <f t="shared" si="26"/>
        <v>0</v>
      </c>
      <c r="BH175" s="156">
        <f t="shared" si="27"/>
        <v>0</v>
      </c>
      <c r="BI175" s="156">
        <f t="shared" si="28"/>
        <v>0</v>
      </c>
      <c r="BJ175" s="14" t="s">
        <v>129</v>
      </c>
      <c r="BK175" s="157">
        <f t="shared" si="29"/>
        <v>0</v>
      </c>
      <c r="BL175" s="14" t="s">
        <v>128</v>
      </c>
      <c r="BM175" s="155" t="s">
        <v>262</v>
      </c>
    </row>
    <row r="176" spans="1:65" s="2" customFormat="1" ht="16.5" customHeight="1">
      <c r="A176" s="26"/>
      <c r="B176" s="144"/>
      <c r="C176" s="158" t="s">
        <v>194</v>
      </c>
      <c r="D176" s="158" t="s">
        <v>179</v>
      </c>
      <c r="E176" s="159" t="s">
        <v>263</v>
      </c>
      <c r="F176" s="160" t="s">
        <v>264</v>
      </c>
      <c r="G176" s="161" t="s">
        <v>127</v>
      </c>
      <c r="H176" s="162">
        <v>1</v>
      </c>
      <c r="I176" s="162"/>
      <c r="J176" s="162">
        <f t="shared" si="20"/>
        <v>0</v>
      </c>
      <c r="K176" s="163"/>
      <c r="L176" s="164"/>
      <c r="M176" s="165" t="s">
        <v>1</v>
      </c>
      <c r="N176" s="166" t="s">
        <v>37</v>
      </c>
      <c r="O176" s="153">
        <v>0</v>
      </c>
      <c r="P176" s="153">
        <f t="shared" si="21"/>
        <v>0</v>
      </c>
      <c r="Q176" s="153">
        <v>0</v>
      </c>
      <c r="R176" s="153">
        <f t="shared" si="22"/>
        <v>0</v>
      </c>
      <c r="S176" s="153">
        <v>0</v>
      </c>
      <c r="T176" s="154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139</v>
      </c>
      <c r="AT176" s="155" t="s">
        <v>179</v>
      </c>
      <c r="AU176" s="155" t="s">
        <v>129</v>
      </c>
      <c r="AY176" s="14" t="s">
        <v>122</v>
      </c>
      <c r="BE176" s="156">
        <f t="shared" si="24"/>
        <v>0</v>
      </c>
      <c r="BF176" s="156">
        <f t="shared" si="25"/>
        <v>0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4" t="s">
        <v>129</v>
      </c>
      <c r="BK176" s="157">
        <f t="shared" si="29"/>
        <v>0</v>
      </c>
      <c r="BL176" s="14" t="s">
        <v>128</v>
      </c>
      <c r="BM176" s="155" t="s">
        <v>265</v>
      </c>
    </row>
    <row r="177" spans="1:65" s="2" customFormat="1" ht="21.75" customHeight="1">
      <c r="A177" s="26"/>
      <c r="B177" s="144"/>
      <c r="C177" s="158" t="s">
        <v>266</v>
      </c>
      <c r="D177" s="158" t="s">
        <v>179</v>
      </c>
      <c r="E177" s="159" t="s">
        <v>267</v>
      </c>
      <c r="F177" s="160" t="s">
        <v>268</v>
      </c>
      <c r="G177" s="161" t="s">
        <v>127</v>
      </c>
      <c r="H177" s="162">
        <v>1</v>
      </c>
      <c r="I177" s="162"/>
      <c r="J177" s="162">
        <f t="shared" si="20"/>
        <v>0</v>
      </c>
      <c r="K177" s="163"/>
      <c r="L177" s="164"/>
      <c r="M177" s="165" t="s">
        <v>1</v>
      </c>
      <c r="N177" s="166" t="s">
        <v>37</v>
      </c>
      <c r="O177" s="153">
        <v>0</v>
      </c>
      <c r="P177" s="153">
        <f t="shared" si="21"/>
        <v>0</v>
      </c>
      <c r="Q177" s="153">
        <v>0</v>
      </c>
      <c r="R177" s="153">
        <f t="shared" si="22"/>
        <v>0</v>
      </c>
      <c r="S177" s="153">
        <v>0</v>
      </c>
      <c r="T177" s="154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139</v>
      </c>
      <c r="AT177" s="155" t="s">
        <v>179</v>
      </c>
      <c r="AU177" s="155" t="s">
        <v>129</v>
      </c>
      <c r="AY177" s="14" t="s">
        <v>122</v>
      </c>
      <c r="BE177" s="156">
        <f t="shared" si="24"/>
        <v>0</v>
      </c>
      <c r="BF177" s="156">
        <f t="shared" si="25"/>
        <v>0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4" t="s">
        <v>129</v>
      </c>
      <c r="BK177" s="157">
        <f t="shared" si="29"/>
        <v>0</v>
      </c>
      <c r="BL177" s="14" t="s">
        <v>128</v>
      </c>
      <c r="BM177" s="155" t="s">
        <v>269</v>
      </c>
    </row>
    <row r="178" spans="1:65" s="2" customFormat="1" ht="21.75" customHeight="1">
      <c r="A178" s="26"/>
      <c r="B178" s="144"/>
      <c r="C178" s="158" t="s">
        <v>198</v>
      </c>
      <c r="D178" s="158" t="s">
        <v>179</v>
      </c>
      <c r="E178" s="159" t="s">
        <v>270</v>
      </c>
      <c r="F178" s="160" t="s">
        <v>271</v>
      </c>
      <c r="G178" s="161" t="s">
        <v>127</v>
      </c>
      <c r="H178" s="162">
        <v>1</v>
      </c>
      <c r="I178" s="162"/>
      <c r="J178" s="162">
        <f t="shared" si="20"/>
        <v>0</v>
      </c>
      <c r="K178" s="163"/>
      <c r="L178" s="164"/>
      <c r="M178" s="165" t="s">
        <v>1</v>
      </c>
      <c r="N178" s="166" t="s">
        <v>37</v>
      </c>
      <c r="O178" s="153">
        <v>0</v>
      </c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139</v>
      </c>
      <c r="AT178" s="155" t="s">
        <v>179</v>
      </c>
      <c r="AU178" s="155" t="s">
        <v>129</v>
      </c>
      <c r="AY178" s="14" t="s">
        <v>122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4" t="s">
        <v>129</v>
      </c>
      <c r="BK178" s="157">
        <f t="shared" si="29"/>
        <v>0</v>
      </c>
      <c r="BL178" s="14" t="s">
        <v>128</v>
      </c>
      <c r="BM178" s="155" t="s">
        <v>272</v>
      </c>
    </row>
    <row r="179" spans="1:65" s="2" customFormat="1" ht="21.75" customHeight="1">
      <c r="A179" s="26"/>
      <c r="B179" s="144"/>
      <c r="C179" s="158" t="s">
        <v>273</v>
      </c>
      <c r="D179" s="158" t="s">
        <v>179</v>
      </c>
      <c r="E179" s="159" t="s">
        <v>274</v>
      </c>
      <c r="F179" s="160" t="s">
        <v>275</v>
      </c>
      <c r="G179" s="161" t="s">
        <v>127</v>
      </c>
      <c r="H179" s="162">
        <v>1</v>
      </c>
      <c r="I179" s="162"/>
      <c r="J179" s="162">
        <f t="shared" si="20"/>
        <v>0</v>
      </c>
      <c r="K179" s="163"/>
      <c r="L179" s="164"/>
      <c r="M179" s="165" t="s">
        <v>1</v>
      </c>
      <c r="N179" s="166" t="s">
        <v>37</v>
      </c>
      <c r="O179" s="153">
        <v>0</v>
      </c>
      <c r="P179" s="153">
        <f t="shared" si="21"/>
        <v>0</v>
      </c>
      <c r="Q179" s="153">
        <v>0</v>
      </c>
      <c r="R179" s="153">
        <f t="shared" si="22"/>
        <v>0</v>
      </c>
      <c r="S179" s="153">
        <v>0</v>
      </c>
      <c r="T179" s="154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139</v>
      </c>
      <c r="AT179" s="155" t="s">
        <v>179</v>
      </c>
      <c r="AU179" s="155" t="s">
        <v>129</v>
      </c>
      <c r="AY179" s="14" t="s">
        <v>122</v>
      </c>
      <c r="BE179" s="156">
        <f t="shared" si="24"/>
        <v>0</v>
      </c>
      <c r="BF179" s="156">
        <f t="shared" si="25"/>
        <v>0</v>
      </c>
      <c r="BG179" s="156">
        <f t="shared" si="26"/>
        <v>0</v>
      </c>
      <c r="BH179" s="156">
        <f t="shared" si="27"/>
        <v>0</v>
      </c>
      <c r="BI179" s="156">
        <f t="shared" si="28"/>
        <v>0</v>
      </c>
      <c r="BJ179" s="14" t="s">
        <v>129</v>
      </c>
      <c r="BK179" s="157">
        <f t="shared" si="29"/>
        <v>0</v>
      </c>
      <c r="BL179" s="14" t="s">
        <v>128</v>
      </c>
      <c r="BM179" s="155" t="s">
        <v>276</v>
      </c>
    </row>
    <row r="180" spans="1:65" s="2" customFormat="1" ht="21.75" customHeight="1">
      <c r="A180" s="26"/>
      <c r="B180" s="144"/>
      <c r="C180" s="145" t="s">
        <v>202</v>
      </c>
      <c r="D180" s="145" t="s">
        <v>124</v>
      </c>
      <c r="E180" s="146" t="s">
        <v>277</v>
      </c>
      <c r="F180" s="147" t="s">
        <v>278</v>
      </c>
      <c r="G180" s="148" t="s">
        <v>127</v>
      </c>
      <c r="H180" s="149">
        <v>1</v>
      </c>
      <c r="I180" s="149"/>
      <c r="J180" s="149">
        <f t="shared" si="20"/>
        <v>0</v>
      </c>
      <c r="K180" s="150"/>
      <c r="L180" s="27"/>
      <c r="M180" s="151" t="s">
        <v>1</v>
      </c>
      <c r="N180" s="152" t="s">
        <v>37</v>
      </c>
      <c r="O180" s="153">
        <v>0</v>
      </c>
      <c r="P180" s="153">
        <f t="shared" si="21"/>
        <v>0</v>
      </c>
      <c r="Q180" s="153">
        <v>0</v>
      </c>
      <c r="R180" s="153">
        <f t="shared" si="22"/>
        <v>0</v>
      </c>
      <c r="S180" s="153">
        <v>0</v>
      </c>
      <c r="T180" s="154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128</v>
      </c>
      <c r="AT180" s="155" t="s">
        <v>124</v>
      </c>
      <c r="AU180" s="155" t="s">
        <v>129</v>
      </c>
      <c r="AY180" s="14" t="s">
        <v>122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4" t="s">
        <v>129</v>
      </c>
      <c r="BK180" s="157">
        <f t="shared" si="29"/>
        <v>0</v>
      </c>
      <c r="BL180" s="14" t="s">
        <v>128</v>
      </c>
      <c r="BM180" s="155" t="s">
        <v>279</v>
      </c>
    </row>
    <row r="181" spans="1:65" s="2" customFormat="1" ht="21.75" customHeight="1">
      <c r="A181" s="26"/>
      <c r="B181" s="144"/>
      <c r="C181" s="158" t="s">
        <v>280</v>
      </c>
      <c r="D181" s="158" t="s">
        <v>179</v>
      </c>
      <c r="E181" s="159" t="s">
        <v>281</v>
      </c>
      <c r="F181" s="160" t="s">
        <v>282</v>
      </c>
      <c r="G181" s="161" t="s">
        <v>127</v>
      </c>
      <c r="H181" s="162">
        <v>1.01</v>
      </c>
      <c r="I181" s="162"/>
      <c r="J181" s="162">
        <f t="shared" si="20"/>
        <v>0</v>
      </c>
      <c r="K181" s="163"/>
      <c r="L181" s="164"/>
      <c r="M181" s="165" t="s">
        <v>1</v>
      </c>
      <c r="N181" s="166" t="s">
        <v>37</v>
      </c>
      <c r="O181" s="153">
        <v>0</v>
      </c>
      <c r="P181" s="153">
        <f t="shared" si="21"/>
        <v>0</v>
      </c>
      <c r="Q181" s="153">
        <v>3.6999999999999999E-4</v>
      </c>
      <c r="R181" s="153">
        <f t="shared" si="22"/>
        <v>3.7369999999999998E-4</v>
      </c>
      <c r="S181" s="153">
        <v>0</v>
      </c>
      <c r="T181" s="154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139</v>
      </c>
      <c r="AT181" s="155" t="s">
        <v>179</v>
      </c>
      <c r="AU181" s="155" t="s">
        <v>129</v>
      </c>
      <c r="AY181" s="14" t="s">
        <v>122</v>
      </c>
      <c r="BE181" s="156">
        <f t="shared" si="24"/>
        <v>0</v>
      </c>
      <c r="BF181" s="156">
        <f t="shared" si="25"/>
        <v>0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14" t="s">
        <v>129</v>
      </c>
      <c r="BK181" s="157">
        <f t="shared" si="29"/>
        <v>0</v>
      </c>
      <c r="BL181" s="14" t="s">
        <v>128</v>
      </c>
      <c r="BM181" s="155" t="s">
        <v>283</v>
      </c>
    </row>
    <row r="182" spans="1:65" s="2" customFormat="1" ht="33" customHeight="1">
      <c r="A182" s="26"/>
      <c r="B182" s="144"/>
      <c r="C182" s="158" t="s">
        <v>205</v>
      </c>
      <c r="D182" s="158" t="s">
        <v>179</v>
      </c>
      <c r="E182" s="159" t="s">
        <v>284</v>
      </c>
      <c r="F182" s="160" t="s">
        <v>285</v>
      </c>
      <c r="G182" s="161" t="s">
        <v>127</v>
      </c>
      <c r="H182" s="162">
        <v>1.01</v>
      </c>
      <c r="I182" s="162"/>
      <c r="J182" s="162">
        <f t="shared" si="20"/>
        <v>0</v>
      </c>
      <c r="K182" s="163"/>
      <c r="L182" s="164"/>
      <c r="M182" s="165" t="s">
        <v>1</v>
      </c>
      <c r="N182" s="166" t="s">
        <v>37</v>
      </c>
      <c r="O182" s="153">
        <v>0</v>
      </c>
      <c r="P182" s="153">
        <f t="shared" si="21"/>
        <v>0</v>
      </c>
      <c r="Q182" s="153">
        <v>4.0550000000000003E-2</v>
      </c>
      <c r="R182" s="153">
        <f t="shared" si="22"/>
        <v>4.0955500000000006E-2</v>
      </c>
      <c r="S182" s="153">
        <v>0</v>
      </c>
      <c r="T182" s="154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139</v>
      </c>
      <c r="AT182" s="155" t="s">
        <v>179</v>
      </c>
      <c r="AU182" s="155" t="s">
        <v>129</v>
      </c>
      <c r="AY182" s="14" t="s">
        <v>122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4" t="s">
        <v>129</v>
      </c>
      <c r="BK182" s="157">
        <f t="shared" si="29"/>
        <v>0</v>
      </c>
      <c r="BL182" s="14" t="s">
        <v>128</v>
      </c>
      <c r="BM182" s="155" t="s">
        <v>286</v>
      </c>
    </row>
    <row r="183" spans="1:65" s="2" customFormat="1" ht="16.5" customHeight="1">
      <c r="A183" s="26"/>
      <c r="B183" s="144"/>
      <c r="C183" s="158" t="s">
        <v>287</v>
      </c>
      <c r="D183" s="158" t="s">
        <v>179</v>
      </c>
      <c r="E183" s="159" t="s">
        <v>288</v>
      </c>
      <c r="F183" s="160" t="s">
        <v>289</v>
      </c>
      <c r="G183" s="161" t="s">
        <v>127</v>
      </c>
      <c r="H183" s="162">
        <v>1.01</v>
      </c>
      <c r="I183" s="162"/>
      <c r="J183" s="162">
        <f t="shared" si="20"/>
        <v>0</v>
      </c>
      <c r="K183" s="163"/>
      <c r="L183" s="164"/>
      <c r="M183" s="165" t="s">
        <v>1</v>
      </c>
      <c r="N183" s="166" t="s">
        <v>37</v>
      </c>
      <c r="O183" s="153">
        <v>0</v>
      </c>
      <c r="P183" s="153">
        <f t="shared" si="21"/>
        <v>0</v>
      </c>
      <c r="Q183" s="153">
        <v>0.10199999999999999</v>
      </c>
      <c r="R183" s="153">
        <f t="shared" si="22"/>
        <v>0.10302</v>
      </c>
      <c r="S183" s="153">
        <v>0</v>
      </c>
      <c r="T183" s="154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139</v>
      </c>
      <c r="AT183" s="155" t="s">
        <v>179</v>
      </c>
      <c r="AU183" s="155" t="s">
        <v>129</v>
      </c>
      <c r="AY183" s="14" t="s">
        <v>122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4" t="s">
        <v>129</v>
      </c>
      <c r="BK183" s="157">
        <f t="shared" si="29"/>
        <v>0</v>
      </c>
      <c r="BL183" s="14" t="s">
        <v>128</v>
      </c>
      <c r="BM183" s="155" t="s">
        <v>290</v>
      </c>
    </row>
    <row r="184" spans="1:65" s="2" customFormat="1" ht="21.75" customHeight="1">
      <c r="A184" s="26"/>
      <c r="B184" s="144"/>
      <c r="C184" s="158" t="s">
        <v>210</v>
      </c>
      <c r="D184" s="158" t="s">
        <v>179</v>
      </c>
      <c r="E184" s="159" t="s">
        <v>291</v>
      </c>
      <c r="F184" s="160" t="s">
        <v>292</v>
      </c>
      <c r="G184" s="161" t="s">
        <v>127</v>
      </c>
      <c r="H184" s="162">
        <v>1.01</v>
      </c>
      <c r="I184" s="162"/>
      <c r="J184" s="162">
        <f t="shared" si="20"/>
        <v>0</v>
      </c>
      <c r="K184" s="163"/>
      <c r="L184" s="164"/>
      <c r="M184" s="165" t="s">
        <v>1</v>
      </c>
      <c r="N184" s="166" t="s">
        <v>37</v>
      </c>
      <c r="O184" s="153">
        <v>0</v>
      </c>
      <c r="P184" s="153">
        <f t="shared" si="21"/>
        <v>0</v>
      </c>
      <c r="Q184" s="153">
        <v>7.8E-2</v>
      </c>
      <c r="R184" s="153">
        <f t="shared" si="22"/>
        <v>7.8780000000000003E-2</v>
      </c>
      <c r="S184" s="153">
        <v>0</v>
      </c>
      <c r="T184" s="154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139</v>
      </c>
      <c r="AT184" s="155" t="s">
        <v>179</v>
      </c>
      <c r="AU184" s="155" t="s">
        <v>129</v>
      </c>
      <c r="AY184" s="14" t="s">
        <v>122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4" t="s">
        <v>129</v>
      </c>
      <c r="BK184" s="157">
        <f t="shared" si="29"/>
        <v>0</v>
      </c>
      <c r="BL184" s="14" t="s">
        <v>128</v>
      </c>
      <c r="BM184" s="155" t="s">
        <v>293</v>
      </c>
    </row>
    <row r="185" spans="1:65" s="2" customFormat="1" ht="21.75" customHeight="1">
      <c r="A185" s="26"/>
      <c r="B185" s="144"/>
      <c r="C185" s="158" t="s">
        <v>294</v>
      </c>
      <c r="D185" s="158" t="s">
        <v>179</v>
      </c>
      <c r="E185" s="159" t="s">
        <v>295</v>
      </c>
      <c r="F185" s="160" t="s">
        <v>296</v>
      </c>
      <c r="G185" s="161" t="s">
        <v>127</v>
      </c>
      <c r="H185" s="162">
        <v>1.01</v>
      </c>
      <c r="I185" s="162"/>
      <c r="J185" s="162">
        <f t="shared" si="20"/>
        <v>0</v>
      </c>
      <c r="K185" s="163"/>
      <c r="L185" s="164"/>
      <c r="M185" s="165" t="s">
        <v>1</v>
      </c>
      <c r="N185" s="166" t="s">
        <v>37</v>
      </c>
      <c r="O185" s="153">
        <v>0</v>
      </c>
      <c r="P185" s="153">
        <f t="shared" si="21"/>
        <v>0</v>
      </c>
      <c r="Q185" s="153">
        <v>0.12</v>
      </c>
      <c r="R185" s="153">
        <f t="shared" si="22"/>
        <v>0.1212</v>
      </c>
      <c r="S185" s="153">
        <v>0</v>
      </c>
      <c r="T185" s="154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139</v>
      </c>
      <c r="AT185" s="155" t="s">
        <v>179</v>
      </c>
      <c r="AU185" s="155" t="s">
        <v>129</v>
      </c>
      <c r="AY185" s="14" t="s">
        <v>122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4" t="s">
        <v>129</v>
      </c>
      <c r="BK185" s="157">
        <f t="shared" si="29"/>
        <v>0</v>
      </c>
      <c r="BL185" s="14" t="s">
        <v>128</v>
      </c>
      <c r="BM185" s="155" t="s">
        <v>297</v>
      </c>
    </row>
    <row r="186" spans="1:65" s="12" customFormat="1" ht="22.9" customHeight="1">
      <c r="B186" s="132"/>
      <c r="D186" s="133" t="s">
        <v>70</v>
      </c>
      <c r="E186" s="142" t="s">
        <v>154</v>
      </c>
      <c r="F186" s="142" t="s">
        <v>298</v>
      </c>
      <c r="J186" s="143">
        <f>BK186</f>
        <v>0</v>
      </c>
      <c r="L186" s="132"/>
      <c r="M186" s="136"/>
      <c r="N186" s="137"/>
      <c r="O186" s="137"/>
      <c r="P186" s="138">
        <f>SUM(P187:P207)</f>
        <v>4.3920000000000003</v>
      </c>
      <c r="Q186" s="137"/>
      <c r="R186" s="138">
        <f>SUM(R187:R207)</f>
        <v>64.105040000000002</v>
      </c>
      <c r="S186" s="137"/>
      <c r="T186" s="139">
        <f>SUM(T187:T207)</f>
        <v>0</v>
      </c>
      <c r="AR186" s="133" t="s">
        <v>79</v>
      </c>
      <c r="AT186" s="140" t="s">
        <v>70</v>
      </c>
      <c r="AU186" s="140" t="s">
        <v>79</v>
      </c>
      <c r="AY186" s="133" t="s">
        <v>122</v>
      </c>
      <c r="BK186" s="141">
        <f>SUM(BK187:BK207)</f>
        <v>0</v>
      </c>
    </row>
    <row r="187" spans="1:65" s="2" customFormat="1" ht="16.5" customHeight="1">
      <c r="A187" s="26"/>
      <c r="B187" s="144"/>
      <c r="C187" s="145" t="s">
        <v>213</v>
      </c>
      <c r="D187" s="145" t="s">
        <v>124</v>
      </c>
      <c r="E187" s="146" t="s">
        <v>299</v>
      </c>
      <c r="F187" s="147" t="s">
        <v>300</v>
      </c>
      <c r="G187" s="148" t="s">
        <v>127</v>
      </c>
      <c r="H187" s="149">
        <v>1</v>
      </c>
      <c r="I187" s="149"/>
      <c r="J187" s="149">
        <f t="shared" ref="J187:J207" si="30">ROUND(I187*H187,3)</f>
        <v>0</v>
      </c>
      <c r="K187" s="150"/>
      <c r="L187" s="27"/>
      <c r="M187" s="151" t="s">
        <v>1</v>
      </c>
      <c r="N187" s="152" t="s">
        <v>37</v>
      </c>
      <c r="O187" s="153">
        <v>0</v>
      </c>
      <c r="P187" s="153">
        <f t="shared" ref="P187:P207" si="31">O187*H187</f>
        <v>0</v>
      </c>
      <c r="Q187" s="153">
        <v>0</v>
      </c>
      <c r="R187" s="153">
        <f t="shared" ref="R187:R207" si="32">Q187*H187</f>
        <v>0</v>
      </c>
      <c r="S187" s="153">
        <v>0</v>
      </c>
      <c r="T187" s="154">
        <f t="shared" ref="T187:T207" si="33"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128</v>
      </c>
      <c r="AT187" s="155" t="s">
        <v>124</v>
      </c>
      <c r="AU187" s="155" t="s">
        <v>129</v>
      </c>
      <c r="AY187" s="14" t="s">
        <v>122</v>
      </c>
      <c r="BE187" s="156">
        <f t="shared" ref="BE187:BE207" si="34">IF(N187="základná",J187,0)</f>
        <v>0</v>
      </c>
      <c r="BF187" s="156">
        <f t="shared" ref="BF187:BF207" si="35">IF(N187="znížená",J187,0)</f>
        <v>0</v>
      </c>
      <c r="BG187" s="156">
        <f t="shared" ref="BG187:BG207" si="36">IF(N187="zákl. prenesená",J187,0)</f>
        <v>0</v>
      </c>
      <c r="BH187" s="156">
        <f t="shared" ref="BH187:BH207" si="37">IF(N187="zníž. prenesená",J187,0)</f>
        <v>0</v>
      </c>
      <c r="BI187" s="156">
        <f t="shared" ref="BI187:BI207" si="38">IF(N187="nulová",J187,0)</f>
        <v>0</v>
      </c>
      <c r="BJ187" s="14" t="s">
        <v>129</v>
      </c>
      <c r="BK187" s="157">
        <f t="shared" ref="BK187:BK207" si="39">ROUND(I187*H187,3)</f>
        <v>0</v>
      </c>
      <c r="BL187" s="14" t="s">
        <v>128</v>
      </c>
      <c r="BM187" s="155" t="s">
        <v>301</v>
      </c>
    </row>
    <row r="188" spans="1:65" s="2" customFormat="1" ht="16.5" customHeight="1">
      <c r="A188" s="26"/>
      <c r="B188" s="144"/>
      <c r="C188" s="145" t="s">
        <v>302</v>
      </c>
      <c r="D188" s="145" t="s">
        <v>124</v>
      </c>
      <c r="E188" s="146" t="s">
        <v>303</v>
      </c>
      <c r="F188" s="147" t="s">
        <v>304</v>
      </c>
      <c r="G188" s="148" t="s">
        <v>127</v>
      </c>
      <c r="H188" s="149">
        <v>5</v>
      </c>
      <c r="I188" s="149"/>
      <c r="J188" s="149">
        <f t="shared" si="30"/>
        <v>0</v>
      </c>
      <c r="K188" s="150"/>
      <c r="L188" s="27"/>
      <c r="M188" s="151" t="s">
        <v>1</v>
      </c>
      <c r="N188" s="152" t="s">
        <v>37</v>
      </c>
      <c r="O188" s="153">
        <v>0</v>
      </c>
      <c r="P188" s="153">
        <f t="shared" si="31"/>
        <v>0</v>
      </c>
      <c r="Q188" s="153">
        <v>0</v>
      </c>
      <c r="R188" s="153">
        <f t="shared" si="32"/>
        <v>0</v>
      </c>
      <c r="S188" s="153">
        <v>0</v>
      </c>
      <c r="T188" s="154">
        <f t="shared" si="3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128</v>
      </c>
      <c r="AT188" s="155" t="s">
        <v>124</v>
      </c>
      <c r="AU188" s="155" t="s">
        <v>129</v>
      </c>
      <c r="AY188" s="14" t="s">
        <v>122</v>
      </c>
      <c r="BE188" s="156">
        <f t="shared" si="34"/>
        <v>0</v>
      </c>
      <c r="BF188" s="156">
        <f t="shared" si="35"/>
        <v>0</v>
      </c>
      <c r="BG188" s="156">
        <f t="shared" si="36"/>
        <v>0</v>
      </c>
      <c r="BH188" s="156">
        <f t="shared" si="37"/>
        <v>0</v>
      </c>
      <c r="BI188" s="156">
        <f t="shared" si="38"/>
        <v>0</v>
      </c>
      <c r="BJ188" s="14" t="s">
        <v>129</v>
      </c>
      <c r="BK188" s="157">
        <f t="shared" si="39"/>
        <v>0</v>
      </c>
      <c r="BL188" s="14" t="s">
        <v>128</v>
      </c>
      <c r="BM188" s="155" t="s">
        <v>305</v>
      </c>
    </row>
    <row r="189" spans="1:65" s="2" customFormat="1" ht="16.5" customHeight="1">
      <c r="A189" s="26"/>
      <c r="B189" s="144"/>
      <c r="C189" s="145" t="s">
        <v>221</v>
      </c>
      <c r="D189" s="145" t="s">
        <v>124</v>
      </c>
      <c r="E189" s="146" t="s">
        <v>306</v>
      </c>
      <c r="F189" s="147" t="s">
        <v>307</v>
      </c>
      <c r="G189" s="148" t="s">
        <v>127</v>
      </c>
      <c r="H189" s="149">
        <v>1</v>
      </c>
      <c r="I189" s="149"/>
      <c r="J189" s="149">
        <f t="shared" si="30"/>
        <v>0</v>
      </c>
      <c r="K189" s="150"/>
      <c r="L189" s="27"/>
      <c r="M189" s="151" t="s">
        <v>1</v>
      </c>
      <c r="N189" s="152" t="s">
        <v>37</v>
      </c>
      <c r="O189" s="153">
        <v>0</v>
      </c>
      <c r="P189" s="153">
        <f t="shared" si="31"/>
        <v>0</v>
      </c>
      <c r="Q189" s="153">
        <v>0</v>
      </c>
      <c r="R189" s="153">
        <f t="shared" si="32"/>
        <v>0</v>
      </c>
      <c r="S189" s="153">
        <v>0</v>
      </c>
      <c r="T189" s="154">
        <f t="shared" si="3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128</v>
      </c>
      <c r="AT189" s="155" t="s">
        <v>124</v>
      </c>
      <c r="AU189" s="155" t="s">
        <v>129</v>
      </c>
      <c r="AY189" s="14" t="s">
        <v>122</v>
      </c>
      <c r="BE189" s="156">
        <f t="shared" si="34"/>
        <v>0</v>
      </c>
      <c r="BF189" s="156">
        <f t="shared" si="35"/>
        <v>0</v>
      </c>
      <c r="BG189" s="156">
        <f t="shared" si="36"/>
        <v>0</v>
      </c>
      <c r="BH189" s="156">
        <f t="shared" si="37"/>
        <v>0</v>
      </c>
      <c r="BI189" s="156">
        <f t="shared" si="38"/>
        <v>0</v>
      </c>
      <c r="BJ189" s="14" t="s">
        <v>129</v>
      </c>
      <c r="BK189" s="157">
        <f t="shared" si="39"/>
        <v>0</v>
      </c>
      <c r="BL189" s="14" t="s">
        <v>128</v>
      </c>
      <c r="BM189" s="155" t="s">
        <v>308</v>
      </c>
    </row>
    <row r="190" spans="1:65" s="2" customFormat="1" ht="21.75" customHeight="1">
      <c r="A190" s="26"/>
      <c r="B190" s="144"/>
      <c r="C190" s="145" t="s">
        <v>309</v>
      </c>
      <c r="D190" s="145" t="s">
        <v>124</v>
      </c>
      <c r="E190" s="146" t="s">
        <v>310</v>
      </c>
      <c r="F190" s="147" t="s">
        <v>311</v>
      </c>
      <c r="G190" s="148" t="s">
        <v>247</v>
      </c>
      <c r="H190" s="149">
        <v>267</v>
      </c>
      <c r="I190" s="149"/>
      <c r="J190" s="149">
        <f t="shared" si="30"/>
        <v>0</v>
      </c>
      <c r="K190" s="150"/>
      <c r="L190" s="27"/>
      <c r="M190" s="151" t="s">
        <v>1</v>
      </c>
      <c r="N190" s="152" t="s">
        <v>37</v>
      </c>
      <c r="O190" s="153">
        <v>0</v>
      </c>
      <c r="P190" s="153">
        <f t="shared" si="31"/>
        <v>0</v>
      </c>
      <c r="Q190" s="153">
        <v>0</v>
      </c>
      <c r="R190" s="153">
        <f t="shared" si="32"/>
        <v>0</v>
      </c>
      <c r="S190" s="153">
        <v>0</v>
      </c>
      <c r="T190" s="154">
        <f t="shared" si="3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128</v>
      </c>
      <c r="AT190" s="155" t="s">
        <v>124</v>
      </c>
      <c r="AU190" s="155" t="s">
        <v>129</v>
      </c>
      <c r="AY190" s="14" t="s">
        <v>122</v>
      </c>
      <c r="BE190" s="156">
        <f t="shared" si="34"/>
        <v>0</v>
      </c>
      <c r="BF190" s="156">
        <f t="shared" si="35"/>
        <v>0</v>
      </c>
      <c r="BG190" s="156">
        <f t="shared" si="36"/>
        <v>0</v>
      </c>
      <c r="BH190" s="156">
        <f t="shared" si="37"/>
        <v>0</v>
      </c>
      <c r="BI190" s="156">
        <f t="shared" si="38"/>
        <v>0</v>
      </c>
      <c r="BJ190" s="14" t="s">
        <v>129</v>
      </c>
      <c r="BK190" s="157">
        <f t="shared" si="39"/>
        <v>0</v>
      </c>
      <c r="BL190" s="14" t="s">
        <v>128</v>
      </c>
      <c r="BM190" s="155" t="s">
        <v>312</v>
      </c>
    </row>
    <row r="191" spans="1:65" s="2" customFormat="1" ht="16.5" customHeight="1">
      <c r="A191" s="26"/>
      <c r="B191" s="144"/>
      <c r="C191" s="158" t="s">
        <v>225</v>
      </c>
      <c r="D191" s="158" t="s">
        <v>179</v>
      </c>
      <c r="E191" s="159" t="s">
        <v>313</v>
      </c>
      <c r="F191" s="160" t="s">
        <v>314</v>
      </c>
      <c r="G191" s="161" t="s">
        <v>127</v>
      </c>
      <c r="H191" s="162">
        <v>1068</v>
      </c>
      <c r="I191" s="162"/>
      <c r="J191" s="162">
        <f t="shared" si="30"/>
        <v>0</v>
      </c>
      <c r="K191" s="163"/>
      <c r="L191" s="164"/>
      <c r="M191" s="165" t="s">
        <v>1</v>
      </c>
      <c r="N191" s="166" t="s">
        <v>37</v>
      </c>
      <c r="O191" s="153">
        <v>0</v>
      </c>
      <c r="P191" s="153">
        <f t="shared" si="31"/>
        <v>0</v>
      </c>
      <c r="Q191" s="153">
        <v>2.2499999999999999E-2</v>
      </c>
      <c r="R191" s="153">
        <f t="shared" si="32"/>
        <v>24.029999999999998</v>
      </c>
      <c r="S191" s="153">
        <v>0</v>
      </c>
      <c r="T191" s="154">
        <f t="shared" si="3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139</v>
      </c>
      <c r="AT191" s="155" t="s">
        <v>179</v>
      </c>
      <c r="AU191" s="155" t="s">
        <v>129</v>
      </c>
      <c r="AY191" s="14" t="s">
        <v>122</v>
      </c>
      <c r="BE191" s="156">
        <f t="shared" si="34"/>
        <v>0</v>
      </c>
      <c r="BF191" s="156">
        <f t="shared" si="35"/>
        <v>0</v>
      </c>
      <c r="BG191" s="156">
        <f t="shared" si="36"/>
        <v>0</v>
      </c>
      <c r="BH191" s="156">
        <f t="shared" si="37"/>
        <v>0</v>
      </c>
      <c r="BI191" s="156">
        <f t="shared" si="38"/>
        <v>0</v>
      </c>
      <c r="BJ191" s="14" t="s">
        <v>129</v>
      </c>
      <c r="BK191" s="157">
        <f t="shared" si="39"/>
        <v>0</v>
      </c>
      <c r="BL191" s="14" t="s">
        <v>128</v>
      </c>
      <c r="BM191" s="155" t="s">
        <v>315</v>
      </c>
    </row>
    <row r="192" spans="1:65" s="2" customFormat="1" ht="33" customHeight="1">
      <c r="A192" s="26"/>
      <c r="B192" s="144"/>
      <c r="C192" s="145" t="s">
        <v>316</v>
      </c>
      <c r="D192" s="145" t="s">
        <v>124</v>
      </c>
      <c r="E192" s="146" t="s">
        <v>317</v>
      </c>
      <c r="F192" s="147" t="s">
        <v>318</v>
      </c>
      <c r="G192" s="148" t="s">
        <v>247</v>
      </c>
      <c r="H192" s="149">
        <v>200</v>
      </c>
      <c r="I192" s="149"/>
      <c r="J192" s="149">
        <f t="shared" si="30"/>
        <v>0</v>
      </c>
      <c r="K192" s="150"/>
      <c r="L192" s="27"/>
      <c r="M192" s="151" t="s">
        <v>1</v>
      </c>
      <c r="N192" s="152" t="s">
        <v>37</v>
      </c>
      <c r="O192" s="153">
        <v>0</v>
      </c>
      <c r="P192" s="153">
        <f t="shared" si="31"/>
        <v>0</v>
      </c>
      <c r="Q192" s="153">
        <v>0</v>
      </c>
      <c r="R192" s="153">
        <f t="shared" si="32"/>
        <v>0</v>
      </c>
      <c r="S192" s="153">
        <v>0</v>
      </c>
      <c r="T192" s="154">
        <f t="shared" si="3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128</v>
      </c>
      <c r="AT192" s="155" t="s">
        <v>124</v>
      </c>
      <c r="AU192" s="155" t="s">
        <v>129</v>
      </c>
      <c r="AY192" s="14" t="s">
        <v>122</v>
      </c>
      <c r="BE192" s="156">
        <f t="shared" si="34"/>
        <v>0</v>
      </c>
      <c r="BF192" s="156">
        <f t="shared" si="35"/>
        <v>0</v>
      </c>
      <c r="BG192" s="156">
        <f t="shared" si="36"/>
        <v>0</v>
      </c>
      <c r="BH192" s="156">
        <f t="shared" si="37"/>
        <v>0</v>
      </c>
      <c r="BI192" s="156">
        <f t="shared" si="38"/>
        <v>0</v>
      </c>
      <c r="BJ192" s="14" t="s">
        <v>129</v>
      </c>
      <c r="BK192" s="157">
        <f t="shared" si="39"/>
        <v>0</v>
      </c>
      <c r="BL192" s="14" t="s">
        <v>128</v>
      </c>
      <c r="BM192" s="155" t="s">
        <v>319</v>
      </c>
    </row>
    <row r="193" spans="1:65" s="2" customFormat="1" ht="16.5" customHeight="1">
      <c r="A193" s="26"/>
      <c r="B193" s="144"/>
      <c r="C193" s="158" t="s">
        <v>228</v>
      </c>
      <c r="D193" s="158" t="s">
        <v>179</v>
      </c>
      <c r="E193" s="159" t="s">
        <v>320</v>
      </c>
      <c r="F193" s="160" t="s">
        <v>321</v>
      </c>
      <c r="G193" s="161" t="s">
        <v>127</v>
      </c>
      <c r="H193" s="162">
        <v>202</v>
      </c>
      <c r="I193" s="162"/>
      <c r="J193" s="162">
        <f t="shared" si="30"/>
        <v>0</v>
      </c>
      <c r="K193" s="163"/>
      <c r="L193" s="164"/>
      <c r="M193" s="165" t="s">
        <v>1</v>
      </c>
      <c r="N193" s="166" t="s">
        <v>37</v>
      </c>
      <c r="O193" s="153">
        <v>0</v>
      </c>
      <c r="P193" s="153">
        <f t="shared" si="31"/>
        <v>0</v>
      </c>
      <c r="Q193" s="153">
        <v>2.3E-2</v>
      </c>
      <c r="R193" s="153">
        <f t="shared" si="32"/>
        <v>4.6459999999999999</v>
      </c>
      <c r="S193" s="153">
        <v>0</v>
      </c>
      <c r="T193" s="154">
        <f t="shared" si="3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139</v>
      </c>
      <c r="AT193" s="155" t="s">
        <v>179</v>
      </c>
      <c r="AU193" s="155" t="s">
        <v>129</v>
      </c>
      <c r="AY193" s="14" t="s">
        <v>122</v>
      </c>
      <c r="BE193" s="156">
        <f t="shared" si="34"/>
        <v>0</v>
      </c>
      <c r="BF193" s="156">
        <f t="shared" si="35"/>
        <v>0</v>
      </c>
      <c r="BG193" s="156">
        <f t="shared" si="36"/>
        <v>0</v>
      </c>
      <c r="BH193" s="156">
        <f t="shared" si="37"/>
        <v>0</v>
      </c>
      <c r="BI193" s="156">
        <f t="shared" si="38"/>
        <v>0</v>
      </c>
      <c r="BJ193" s="14" t="s">
        <v>129</v>
      </c>
      <c r="BK193" s="157">
        <f t="shared" si="39"/>
        <v>0</v>
      </c>
      <c r="BL193" s="14" t="s">
        <v>128</v>
      </c>
      <c r="BM193" s="155" t="s">
        <v>322</v>
      </c>
    </row>
    <row r="194" spans="1:65" s="2" customFormat="1" ht="21.75" customHeight="1">
      <c r="A194" s="26"/>
      <c r="B194" s="144"/>
      <c r="C194" s="145" t="s">
        <v>323</v>
      </c>
      <c r="D194" s="145" t="s">
        <v>124</v>
      </c>
      <c r="E194" s="146" t="s">
        <v>324</v>
      </c>
      <c r="F194" s="147" t="s">
        <v>325</v>
      </c>
      <c r="G194" s="148" t="s">
        <v>247</v>
      </c>
      <c r="H194" s="149">
        <v>66</v>
      </c>
      <c r="I194" s="149"/>
      <c r="J194" s="149">
        <f t="shared" si="30"/>
        <v>0</v>
      </c>
      <c r="K194" s="150"/>
      <c r="L194" s="27"/>
      <c r="M194" s="151" t="s">
        <v>1</v>
      </c>
      <c r="N194" s="152" t="s">
        <v>37</v>
      </c>
      <c r="O194" s="153">
        <v>0</v>
      </c>
      <c r="P194" s="153">
        <f t="shared" si="31"/>
        <v>0</v>
      </c>
      <c r="Q194" s="153">
        <v>0</v>
      </c>
      <c r="R194" s="153">
        <f t="shared" si="32"/>
        <v>0</v>
      </c>
      <c r="S194" s="153">
        <v>0</v>
      </c>
      <c r="T194" s="154">
        <f t="shared" si="3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128</v>
      </c>
      <c r="AT194" s="155" t="s">
        <v>124</v>
      </c>
      <c r="AU194" s="155" t="s">
        <v>129</v>
      </c>
      <c r="AY194" s="14" t="s">
        <v>122</v>
      </c>
      <c r="BE194" s="156">
        <f t="shared" si="34"/>
        <v>0</v>
      </c>
      <c r="BF194" s="156">
        <f t="shared" si="35"/>
        <v>0</v>
      </c>
      <c r="BG194" s="156">
        <f t="shared" si="36"/>
        <v>0</v>
      </c>
      <c r="BH194" s="156">
        <f t="shared" si="37"/>
        <v>0</v>
      </c>
      <c r="BI194" s="156">
        <f t="shared" si="38"/>
        <v>0</v>
      </c>
      <c r="BJ194" s="14" t="s">
        <v>129</v>
      </c>
      <c r="BK194" s="157">
        <f t="shared" si="39"/>
        <v>0</v>
      </c>
      <c r="BL194" s="14" t="s">
        <v>128</v>
      </c>
      <c r="BM194" s="155" t="s">
        <v>326</v>
      </c>
    </row>
    <row r="195" spans="1:65" s="2" customFormat="1" ht="21.75" customHeight="1">
      <c r="A195" s="26"/>
      <c r="B195" s="144"/>
      <c r="C195" s="158" t="s">
        <v>232</v>
      </c>
      <c r="D195" s="158" t="s">
        <v>179</v>
      </c>
      <c r="E195" s="159" t="s">
        <v>327</v>
      </c>
      <c r="F195" s="160" t="s">
        <v>328</v>
      </c>
      <c r="G195" s="161" t="s">
        <v>127</v>
      </c>
      <c r="H195" s="162">
        <v>66.66</v>
      </c>
      <c r="I195" s="162"/>
      <c r="J195" s="162">
        <f t="shared" si="30"/>
        <v>0</v>
      </c>
      <c r="K195" s="163"/>
      <c r="L195" s="164"/>
      <c r="M195" s="165" t="s">
        <v>1</v>
      </c>
      <c r="N195" s="166" t="s">
        <v>37</v>
      </c>
      <c r="O195" s="153">
        <v>0</v>
      </c>
      <c r="P195" s="153">
        <f t="shared" si="31"/>
        <v>0</v>
      </c>
      <c r="Q195" s="153">
        <v>6.5000000000000002E-2</v>
      </c>
      <c r="R195" s="153">
        <f t="shared" si="32"/>
        <v>4.3328999999999995</v>
      </c>
      <c r="S195" s="153">
        <v>0</v>
      </c>
      <c r="T195" s="154">
        <f t="shared" si="3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139</v>
      </c>
      <c r="AT195" s="155" t="s">
        <v>179</v>
      </c>
      <c r="AU195" s="155" t="s">
        <v>129</v>
      </c>
      <c r="AY195" s="14" t="s">
        <v>122</v>
      </c>
      <c r="BE195" s="156">
        <f t="shared" si="34"/>
        <v>0</v>
      </c>
      <c r="BF195" s="156">
        <f t="shared" si="35"/>
        <v>0</v>
      </c>
      <c r="BG195" s="156">
        <f t="shared" si="36"/>
        <v>0</v>
      </c>
      <c r="BH195" s="156">
        <f t="shared" si="37"/>
        <v>0</v>
      </c>
      <c r="BI195" s="156">
        <f t="shared" si="38"/>
        <v>0</v>
      </c>
      <c r="BJ195" s="14" t="s">
        <v>129</v>
      </c>
      <c r="BK195" s="157">
        <f t="shared" si="39"/>
        <v>0</v>
      </c>
      <c r="BL195" s="14" t="s">
        <v>128</v>
      </c>
      <c r="BM195" s="155" t="s">
        <v>329</v>
      </c>
    </row>
    <row r="196" spans="1:65" s="2" customFormat="1" ht="21.75" customHeight="1">
      <c r="A196" s="26"/>
      <c r="B196" s="144"/>
      <c r="C196" s="145" t="s">
        <v>330</v>
      </c>
      <c r="D196" s="145" t="s">
        <v>124</v>
      </c>
      <c r="E196" s="146" t="s">
        <v>331</v>
      </c>
      <c r="F196" s="147" t="s">
        <v>332</v>
      </c>
      <c r="G196" s="148" t="s">
        <v>247</v>
      </c>
      <c r="H196" s="149">
        <v>234.5</v>
      </c>
      <c r="I196" s="149"/>
      <c r="J196" s="149">
        <f t="shared" si="30"/>
        <v>0</v>
      </c>
      <c r="K196" s="150"/>
      <c r="L196" s="27"/>
      <c r="M196" s="151" t="s">
        <v>1</v>
      </c>
      <c r="N196" s="152" t="s">
        <v>37</v>
      </c>
      <c r="O196" s="153">
        <v>0</v>
      </c>
      <c r="P196" s="153">
        <f t="shared" si="31"/>
        <v>0</v>
      </c>
      <c r="Q196" s="153">
        <v>0</v>
      </c>
      <c r="R196" s="153">
        <f t="shared" si="32"/>
        <v>0</v>
      </c>
      <c r="S196" s="153">
        <v>0</v>
      </c>
      <c r="T196" s="154">
        <f t="shared" si="3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128</v>
      </c>
      <c r="AT196" s="155" t="s">
        <v>124</v>
      </c>
      <c r="AU196" s="155" t="s">
        <v>129</v>
      </c>
      <c r="AY196" s="14" t="s">
        <v>122</v>
      </c>
      <c r="BE196" s="156">
        <f t="shared" si="34"/>
        <v>0</v>
      </c>
      <c r="BF196" s="156">
        <f t="shared" si="35"/>
        <v>0</v>
      </c>
      <c r="BG196" s="156">
        <f t="shared" si="36"/>
        <v>0</v>
      </c>
      <c r="BH196" s="156">
        <f t="shared" si="37"/>
        <v>0</v>
      </c>
      <c r="BI196" s="156">
        <f t="shared" si="38"/>
        <v>0</v>
      </c>
      <c r="BJ196" s="14" t="s">
        <v>129</v>
      </c>
      <c r="BK196" s="157">
        <f t="shared" si="39"/>
        <v>0</v>
      </c>
      <c r="BL196" s="14" t="s">
        <v>128</v>
      </c>
      <c r="BM196" s="155" t="s">
        <v>333</v>
      </c>
    </row>
    <row r="197" spans="1:65" s="2" customFormat="1" ht="21.75" customHeight="1">
      <c r="A197" s="26"/>
      <c r="B197" s="144"/>
      <c r="C197" s="158" t="s">
        <v>235</v>
      </c>
      <c r="D197" s="158" t="s">
        <v>179</v>
      </c>
      <c r="E197" s="159" t="s">
        <v>334</v>
      </c>
      <c r="F197" s="160" t="s">
        <v>335</v>
      </c>
      <c r="G197" s="161" t="s">
        <v>127</v>
      </c>
      <c r="H197" s="162">
        <v>224.22</v>
      </c>
      <c r="I197" s="162"/>
      <c r="J197" s="162">
        <f t="shared" si="30"/>
        <v>0</v>
      </c>
      <c r="K197" s="163"/>
      <c r="L197" s="164"/>
      <c r="M197" s="165" t="s">
        <v>1</v>
      </c>
      <c r="N197" s="166" t="s">
        <v>37</v>
      </c>
      <c r="O197" s="153">
        <v>0</v>
      </c>
      <c r="P197" s="153">
        <f t="shared" si="31"/>
        <v>0</v>
      </c>
      <c r="Q197" s="153">
        <v>8.1000000000000003E-2</v>
      </c>
      <c r="R197" s="153">
        <f t="shared" si="32"/>
        <v>18.161819999999999</v>
      </c>
      <c r="S197" s="153">
        <v>0</v>
      </c>
      <c r="T197" s="154">
        <f t="shared" si="3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139</v>
      </c>
      <c r="AT197" s="155" t="s">
        <v>179</v>
      </c>
      <c r="AU197" s="155" t="s">
        <v>129</v>
      </c>
      <c r="AY197" s="14" t="s">
        <v>122</v>
      </c>
      <c r="BE197" s="156">
        <f t="shared" si="34"/>
        <v>0</v>
      </c>
      <c r="BF197" s="156">
        <f t="shared" si="35"/>
        <v>0</v>
      </c>
      <c r="BG197" s="156">
        <f t="shared" si="36"/>
        <v>0</v>
      </c>
      <c r="BH197" s="156">
        <f t="shared" si="37"/>
        <v>0</v>
      </c>
      <c r="BI197" s="156">
        <f t="shared" si="38"/>
        <v>0</v>
      </c>
      <c r="BJ197" s="14" t="s">
        <v>129</v>
      </c>
      <c r="BK197" s="157">
        <f t="shared" si="39"/>
        <v>0</v>
      </c>
      <c r="BL197" s="14" t="s">
        <v>128</v>
      </c>
      <c r="BM197" s="155" t="s">
        <v>336</v>
      </c>
    </row>
    <row r="198" spans="1:65" s="2" customFormat="1" ht="21.75" customHeight="1">
      <c r="A198" s="26"/>
      <c r="B198" s="144"/>
      <c r="C198" s="158" t="s">
        <v>337</v>
      </c>
      <c r="D198" s="158" t="s">
        <v>179</v>
      </c>
      <c r="E198" s="159" t="s">
        <v>338</v>
      </c>
      <c r="F198" s="160" t="s">
        <v>339</v>
      </c>
      <c r="G198" s="161" t="s">
        <v>127</v>
      </c>
      <c r="H198" s="162">
        <v>25.25</v>
      </c>
      <c r="I198" s="162"/>
      <c r="J198" s="162">
        <f t="shared" si="30"/>
        <v>0</v>
      </c>
      <c r="K198" s="163"/>
      <c r="L198" s="164"/>
      <c r="M198" s="165" t="s">
        <v>1</v>
      </c>
      <c r="N198" s="166" t="s">
        <v>37</v>
      </c>
      <c r="O198" s="153">
        <v>0</v>
      </c>
      <c r="P198" s="153">
        <f t="shared" si="31"/>
        <v>0</v>
      </c>
      <c r="Q198" s="153">
        <v>0</v>
      </c>
      <c r="R198" s="153">
        <f t="shared" si="32"/>
        <v>0</v>
      </c>
      <c r="S198" s="153">
        <v>0</v>
      </c>
      <c r="T198" s="154">
        <f t="shared" si="3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139</v>
      </c>
      <c r="AT198" s="155" t="s">
        <v>179</v>
      </c>
      <c r="AU198" s="155" t="s">
        <v>129</v>
      </c>
      <c r="AY198" s="14" t="s">
        <v>122</v>
      </c>
      <c r="BE198" s="156">
        <f t="shared" si="34"/>
        <v>0</v>
      </c>
      <c r="BF198" s="156">
        <f t="shared" si="35"/>
        <v>0</v>
      </c>
      <c r="BG198" s="156">
        <f t="shared" si="36"/>
        <v>0</v>
      </c>
      <c r="BH198" s="156">
        <f t="shared" si="37"/>
        <v>0</v>
      </c>
      <c r="BI198" s="156">
        <f t="shared" si="38"/>
        <v>0</v>
      </c>
      <c r="BJ198" s="14" t="s">
        <v>129</v>
      </c>
      <c r="BK198" s="157">
        <f t="shared" si="39"/>
        <v>0</v>
      </c>
      <c r="BL198" s="14" t="s">
        <v>128</v>
      </c>
      <c r="BM198" s="155" t="s">
        <v>340</v>
      </c>
    </row>
    <row r="199" spans="1:65" s="2" customFormat="1" ht="21.75" customHeight="1">
      <c r="A199" s="26"/>
      <c r="B199" s="144"/>
      <c r="C199" s="145" t="s">
        <v>239</v>
      </c>
      <c r="D199" s="145" t="s">
        <v>124</v>
      </c>
      <c r="E199" s="146" t="s">
        <v>341</v>
      </c>
      <c r="F199" s="147" t="s">
        <v>342</v>
      </c>
      <c r="G199" s="148" t="s">
        <v>247</v>
      </c>
      <c r="H199" s="149">
        <v>31.4</v>
      </c>
      <c r="I199" s="149"/>
      <c r="J199" s="149">
        <f t="shared" si="30"/>
        <v>0</v>
      </c>
      <c r="K199" s="150"/>
      <c r="L199" s="27"/>
      <c r="M199" s="151" t="s">
        <v>1</v>
      </c>
      <c r="N199" s="152" t="s">
        <v>37</v>
      </c>
      <c r="O199" s="153">
        <v>0</v>
      </c>
      <c r="P199" s="153">
        <f t="shared" si="31"/>
        <v>0</v>
      </c>
      <c r="Q199" s="153">
        <v>0</v>
      </c>
      <c r="R199" s="153">
        <f t="shared" si="32"/>
        <v>0</v>
      </c>
      <c r="S199" s="153">
        <v>0</v>
      </c>
      <c r="T199" s="154">
        <f t="shared" si="3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128</v>
      </c>
      <c r="AT199" s="155" t="s">
        <v>124</v>
      </c>
      <c r="AU199" s="155" t="s">
        <v>129</v>
      </c>
      <c r="AY199" s="14" t="s">
        <v>122</v>
      </c>
      <c r="BE199" s="156">
        <f t="shared" si="34"/>
        <v>0</v>
      </c>
      <c r="BF199" s="156">
        <f t="shared" si="35"/>
        <v>0</v>
      </c>
      <c r="BG199" s="156">
        <f t="shared" si="36"/>
        <v>0</v>
      </c>
      <c r="BH199" s="156">
        <f t="shared" si="37"/>
        <v>0</v>
      </c>
      <c r="BI199" s="156">
        <f t="shared" si="38"/>
        <v>0</v>
      </c>
      <c r="BJ199" s="14" t="s">
        <v>129</v>
      </c>
      <c r="BK199" s="157">
        <f t="shared" si="39"/>
        <v>0</v>
      </c>
      <c r="BL199" s="14" t="s">
        <v>128</v>
      </c>
      <c r="BM199" s="155" t="s">
        <v>343</v>
      </c>
    </row>
    <row r="200" spans="1:65" s="2" customFormat="1" ht="21.75" customHeight="1">
      <c r="A200" s="26"/>
      <c r="B200" s="144"/>
      <c r="C200" s="145" t="s">
        <v>344</v>
      </c>
      <c r="D200" s="145" t="s">
        <v>124</v>
      </c>
      <c r="E200" s="146" t="s">
        <v>345</v>
      </c>
      <c r="F200" s="147" t="s">
        <v>346</v>
      </c>
      <c r="G200" s="148" t="s">
        <v>247</v>
      </c>
      <c r="H200" s="149">
        <v>115.1</v>
      </c>
      <c r="I200" s="149"/>
      <c r="J200" s="149">
        <f t="shared" si="30"/>
        <v>0</v>
      </c>
      <c r="K200" s="150"/>
      <c r="L200" s="27"/>
      <c r="M200" s="151" t="s">
        <v>1</v>
      </c>
      <c r="N200" s="152" t="s">
        <v>37</v>
      </c>
      <c r="O200" s="153">
        <v>0</v>
      </c>
      <c r="P200" s="153">
        <f t="shared" si="31"/>
        <v>0</v>
      </c>
      <c r="Q200" s="153">
        <v>0</v>
      </c>
      <c r="R200" s="153">
        <f t="shared" si="32"/>
        <v>0</v>
      </c>
      <c r="S200" s="153">
        <v>0</v>
      </c>
      <c r="T200" s="154">
        <f t="shared" si="3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128</v>
      </c>
      <c r="AT200" s="155" t="s">
        <v>124</v>
      </c>
      <c r="AU200" s="155" t="s">
        <v>129</v>
      </c>
      <c r="AY200" s="14" t="s">
        <v>122</v>
      </c>
      <c r="BE200" s="156">
        <f t="shared" si="34"/>
        <v>0</v>
      </c>
      <c r="BF200" s="156">
        <f t="shared" si="35"/>
        <v>0</v>
      </c>
      <c r="BG200" s="156">
        <f t="shared" si="36"/>
        <v>0</v>
      </c>
      <c r="BH200" s="156">
        <f t="shared" si="37"/>
        <v>0</v>
      </c>
      <c r="BI200" s="156">
        <f t="shared" si="38"/>
        <v>0</v>
      </c>
      <c r="BJ200" s="14" t="s">
        <v>129</v>
      </c>
      <c r="BK200" s="157">
        <f t="shared" si="39"/>
        <v>0</v>
      </c>
      <c r="BL200" s="14" t="s">
        <v>128</v>
      </c>
      <c r="BM200" s="155" t="s">
        <v>347</v>
      </c>
    </row>
    <row r="201" spans="1:65" s="2" customFormat="1" ht="21.75" customHeight="1">
      <c r="A201" s="26"/>
      <c r="B201" s="144"/>
      <c r="C201" s="145" t="s">
        <v>242</v>
      </c>
      <c r="D201" s="145" t="s">
        <v>124</v>
      </c>
      <c r="E201" s="146" t="s">
        <v>348</v>
      </c>
      <c r="F201" s="147" t="s">
        <v>349</v>
      </c>
      <c r="G201" s="148" t="s">
        <v>127</v>
      </c>
      <c r="H201" s="149">
        <v>8</v>
      </c>
      <c r="I201" s="149"/>
      <c r="J201" s="149">
        <f t="shared" si="30"/>
        <v>0</v>
      </c>
      <c r="K201" s="150"/>
      <c r="L201" s="27"/>
      <c r="M201" s="151" t="s">
        <v>1</v>
      </c>
      <c r="N201" s="152" t="s">
        <v>37</v>
      </c>
      <c r="O201" s="153">
        <v>0.54900000000000004</v>
      </c>
      <c r="P201" s="153">
        <f t="shared" si="31"/>
        <v>4.3920000000000003</v>
      </c>
      <c r="Q201" s="153">
        <v>1.6167899999999999</v>
      </c>
      <c r="R201" s="153">
        <f t="shared" si="32"/>
        <v>12.93432</v>
      </c>
      <c r="S201" s="153">
        <v>0</v>
      </c>
      <c r="T201" s="154">
        <f t="shared" si="3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128</v>
      </c>
      <c r="AT201" s="155" t="s">
        <v>124</v>
      </c>
      <c r="AU201" s="155" t="s">
        <v>129</v>
      </c>
      <c r="AY201" s="14" t="s">
        <v>122</v>
      </c>
      <c r="BE201" s="156">
        <f t="shared" si="34"/>
        <v>0</v>
      </c>
      <c r="BF201" s="156">
        <f t="shared" si="35"/>
        <v>0</v>
      </c>
      <c r="BG201" s="156">
        <f t="shared" si="36"/>
        <v>0</v>
      </c>
      <c r="BH201" s="156">
        <f t="shared" si="37"/>
        <v>0</v>
      </c>
      <c r="BI201" s="156">
        <f t="shared" si="38"/>
        <v>0</v>
      </c>
      <c r="BJ201" s="14" t="s">
        <v>129</v>
      </c>
      <c r="BK201" s="157">
        <f t="shared" si="39"/>
        <v>0</v>
      </c>
      <c r="BL201" s="14" t="s">
        <v>128</v>
      </c>
      <c r="BM201" s="155" t="s">
        <v>350</v>
      </c>
    </row>
    <row r="202" spans="1:65" s="2" customFormat="1" ht="21.75" customHeight="1">
      <c r="A202" s="26"/>
      <c r="B202" s="144"/>
      <c r="C202" s="145" t="s">
        <v>351</v>
      </c>
      <c r="D202" s="145" t="s">
        <v>124</v>
      </c>
      <c r="E202" s="146" t="s">
        <v>352</v>
      </c>
      <c r="F202" s="147" t="s">
        <v>353</v>
      </c>
      <c r="G202" s="148" t="s">
        <v>157</v>
      </c>
      <c r="H202" s="149">
        <v>9.3680000000000003</v>
      </c>
      <c r="I202" s="149"/>
      <c r="J202" s="149">
        <f t="shared" si="30"/>
        <v>0</v>
      </c>
      <c r="K202" s="150"/>
      <c r="L202" s="27"/>
      <c r="M202" s="151" t="s">
        <v>1</v>
      </c>
      <c r="N202" s="152" t="s">
        <v>37</v>
      </c>
      <c r="O202" s="153">
        <v>0</v>
      </c>
      <c r="P202" s="153">
        <f t="shared" si="31"/>
        <v>0</v>
      </c>
      <c r="Q202" s="153">
        <v>0</v>
      </c>
      <c r="R202" s="153">
        <f t="shared" si="32"/>
        <v>0</v>
      </c>
      <c r="S202" s="153">
        <v>0</v>
      </c>
      <c r="T202" s="154">
        <f t="shared" si="3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128</v>
      </c>
      <c r="AT202" s="155" t="s">
        <v>124</v>
      </c>
      <c r="AU202" s="155" t="s">
        <v>129</v>
      </c>
      <c r="AY202" s="14" t="s">
        <v>122</v>
      </c>
      <c r="BE202" s="156">
        <f t="shared" si="34"/>
        <v>0</v>
      </c>
      <c r="BF202" s="156">
        <f t="shared" si="35"/>
        <v>0</v>
      </c>
      <c r="BG202" s="156">
        <f t="shared" si="36"/>
        <v>0</v>
      </c>
      <c r="BH202" s="156">
        <f t="shared" si="37"/>
        <v>0</v>
      </c>
      <c r="BI202" s="156">
        <f t="shared" si="38"/>
        <v>0</v>
      </c>
      <c r="BJ202" s="14" t="s">
        <v>129</v>
      </c>
      <c r="BK202" s="157">
        <f t="shared" si="39"/>
        <v>0</v>
      </c>
      <c r="BL202" s="14" t="s">
        <v>128</v>
      </c>
      <c r="BM202" s="155" t="s">
        <v>354</v>
      </c>
    </row>
    <row r="203" spans="1:65" s="2" customFormat="1" ht="21.75" customHeight="1">
      <c r="A203" s="26"/>
      <c r="B203" s="144"/>
      <c r="C203" s="145" t="s">
        <v>248</v>
      </c>
      <c r="D203" s="145" t="s">
        <v>124</v>
      </c>
      <c r="E203" s="146" t="s">
        <v>355</v>
      </c>
      <c r="F203" s="147" t="s">
        <v>356</v>
      </c>
      <c r="G203" s="148" t="s">
        <v>247</v>
      </c>
      <c r="H203" s="149">
        <v>77</v>
      </c>
      <c r="I203" s="149"/>
      <c r="J203" s="149">
        <f t="shared" si="30"/>
        <v>0</v>
      </c>
      <c r="K203" s="150"/>
      <c r="L203" s="27"/>
      <c r="M203" s="151" t="s">
        <v>1</v>
      </c>
      <c r="N203" s="152" t="s">
        <v>37</v>
      </c>
      <c r="O203" s="153">
        <v>0</v>
      </c>
      <c r="P203" s="153">
        <f t="shared" si="31"/>
        <v>0</v>
      </c>
      <c r="Q203" s="153">
        <v>0</v>
      </c>
      <c r="R203" s="153">
        <f t="shared" si="32"/>
        <v>0</v>
      </c>
      <c r="S203" s="153">
        <v>0</v>
      </c>
      <c r="T203" s="154">
        <f t="shared" si="3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128</v>
      </c>
      <c r="AT203" s="155" t="s">
        <v>124</v>
      </c>
      <c r="AU203" s="155" t="s">
        <v>129</v>
      </c>
      <c r="AY203" s="14" t="s">
        <v>122</v>
      </c>
      <c r="BE203" s="156">
        <f t="shared" si="34"/>
        <v>0</v>
      </c>
      <c r="BF203" s="156">
        <f t="shared" si="35"/>
        <v>0</v>
      </c>
      <c r="BG203" s="156">
        <f t="shared" si="36"/>
        <v>0</v>
      </c>
      <c r="BH203" s="156">
        <f t="shared" si="37"/>
        <v>0</v>
      </c>
      <c r="BI203" s="156">
        <f t="shared" si="38"/>
        <v>0</v>
      </c>
      <c r="BJ203" s="14" t="s">
        <v>129</v>
      </c>
      <c r="BK203" s="157">
        <f t="shared" si="39"/>
        <v>0</v>
      </c>
      <c r="BL203" s="14" t="s">
        <v>128</v>
      </c>
      <c r="BM203" s="155" t="s">
        <v>357</v>
      </c>
    </row>
    <row r="204" spans="1:65" s="2" customFormat="1" ht="16.5" customHeight="1">
      <c r="A204" s="26"/>
      <c r="B204" s="144"/>
      <c r="C204" s="145" t="s">
        <v>358</v>
      </c>
      <c r="D204" s="145" t="s">
        <v>124</v>
      </c>
      <c r="E204" s="146" t="s">
        <v>359</v>
      </c>
      <c r="F204" s="147" t="s">
        <v>360</v>
      </c>
      <c r="G204" s="148" t="s">
        <v>217</v>
      </c>
      <c r="H204" s="149">
        <v>269.166</v>
      </c>
      <c r="I204" s="149"/>
      <c r="J204" s="149">
        <f t="shared" si="30"/>
        <v>0</v>
      </c>
      <c r="K204" s="150"/>
      <c r="L204" s="27"/>
      <c r="M204" s="151" t="s">
        <v>1</v>
      </c>
      <c r="N204" s="152" t="s">
        <v>37</v>
      </c>
      <c r="O204" s="153">
        <v>0</v>
      </c>
      <c r="P204" s="153">
        <f t="shared" si="31"/>
        <v>0</v>
      </c>
      <c r="Q204" s="153">
        <v>0</v>
      </c>
      <c r="R204" s="153">
        <f t="shared" si="32"/>
        <v>0</v>
      </c>
      <c r="S204" s="153">
        <v>0</v>
      </c>
      <c r="T204" s="154">
        <f t="shared" si="3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128</v>
      </c>
      <c r="AT204" s="155" t="s">
        <v>124</v>
      </c>
      <c r="AU204" s="155" t="s">
        <v>129</v>
      </c>
      <c r="AY204" s="14" t="s">
        <v>122</v>
      </c>
      <c r="BE204" s="156">
        <f t="shared" si="34"/>
        <v>0</v>
      </c>
      <c r="BF204" s="156">
        <f t="shared" si="35"/>
        <v>0</v>
      </c>
      <c r="BG204" s="156">
        <f t="shared" si="36"/>
        <v>0</v>
      </c>
      <c r="BH204" s="156">
        <f t="shared" si="37"/>
        <v>0</v>
      </c>
      <c r="BI204" s="156">
        <f t="shared" si="38"/>
        <v>0</v>
      </c>
      <c r="BJ204" s="14" t="s">
        <v>129</v>
      </c>
      <c r="BK204" s="157">
        <f t="shared" si="39"/>
        <v>0</v>
      </c>
      <c r="BL204" s="14" t="s">
        <v>128</v>
      </c>
      <c r="BM204" s="155" t="s">
        <v>361</v>
      </c>
    </row>
    <row r="205" spans="1:65" s="2" customFormat="1" ht="21.75" customHeight="1">
      <c r="A205" s="26"/>
      <c r="B205" s="144"/>
      <c r="C205" s="145" t="s">
        <v>251</v>
      </c>
      <c r="D205" s="145" t="s">
        <v>124</v>
      </c>
      <c r="E205" s="146" t="s">
        <v>362</v>
      </c>
      <c r="F205" s="147" t="s">
        <v>363</v>
      </c>
      <c r="G205" s="148" t="s">
        <v>217</v>
      </c>
      <c r="H205" s="149">
        <v>2422.4940000000001</v>
      </c>
      <c r="I205" s="149"/>
      <c r="J205" s="149">
        <f t="shared" si="30"/>
        <v>0</v>
      </c>
      <c r="K205" s="150"/>
      <c r="L205" s="27"/>
      <c r="M205" s="151" t="s">
        <v>1</v>
      </c>
      <c r="N205" s="152" t="s">
        <v>37</v>
      </c>
      <c r="O205" s="153">
        <v>0</v>
      </c>
      <c r="P205" s="153">
        <f t="shared" si="31"/>
        <v>0</v>
      </c>
      <c r="Q205" s="153">
        <v>0</v>
      </c>
      <c r="R205" s="153">
        <f t="shared" si="32"/>
        <v>0</v>
      </c>
      <c r="S205" s="153">
        <v>0</v>
      </c>
      <c r="T205" s="154">
        <f t="shared" si="3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128</v>
      </c>
      <c r="AT205" s="155" t="s">
        <v>124</v>
      </c>
      <c r="AU205" s="155" t="s">
        <v>129</v>
      </c>
      <c r="AY205" s="14" t="s">
        <v>122</v>
      </c>
      <c r="BE205" s="156">
        <f t="shared" si="34"/>
        <v>0</v>
      </c>
      <c r="BF205" s="156">
        <f t="shared" si="35"/>
        <v>0</v>
      </c>
      <c r="BG205" s="156">
        <f t="shared" si="36"/>
        <v>0</v>
      </c>
      <c r="BH205" s="156">
        <f t="shared" si="37"/>
        <v>0</v>
      </c>
      <c r="BI205" s="156">
        <f t="shared" si="38"/>
        <v>0</v>
      </c>
      <c r="BJ205" s="14" t="s">
        <v>129</v>
      </c>
      <c r="BK205" s="157">
        <f t="shared" si="39"/>
        <v>0</v>
      </c>
      <c r="BL205" s="14" t="s">
        <v>128</v>
      </c>
      <c r="BM205" s="155" t="s">
        <v>364</v>
      </c>
    </row>
    <row r="206" spans="1:65" s="2" customFormat="1" ht="21.75" customHeight="1">
      <c r="A206" s="26"/>
      <c r="B206" s="144"/>
      <c r="C206" s="145" t="s">
        <v>365</v>
      </c>
      <c r="D206" s="145" t="s">
        <v>124</v>
      </c>
      <c r="E206" s="146" t="s">
        <v>366</v>
      </c>
      <c r="F206" s="147" t="s">
        <v>367</v>
      </c>
      <c r="G206" s="148" t="s">
        <v>217</v>
      </c>
      <c r="H206" s="149">
        <v>269.166</v>
      </c>
      <c r="I206" s="149"/>
      <c r="J206" s="149">
        <f t="shared" si="30"/>
        <v>0</v>
      </c>
      <c r="K206" s="150"/>
      <c r="L206" s="27"/>
      <c r="M206" s="151" t="s">
        <v>1</v>
      </c>
      <c r="N206" s="152" t="s">
        <v>37</v>
      </c>
      <c r="O206" s="153">
        <v>0</v>
      </c>
      <c r="P206" s="153">
        <f t="shared" si="31"/>
        <v>0</v>
      </c>
      <c r="Q206" s="153">
        <v>0</v>
      </c>
      <c r="R206" s="153">
        <f t="shared" si="32"/>
        <v>0</v>
      </c>
      <c r="S206" s="153">
        <v>0</v>
      </c>
      <c r="T206" s="154">
        <f t="shared" si="3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128</v>
      </c>
      <c r="AT206" s="155" t="s">
        <v>124</v>
      </c>
      <c r="AU206" s="155" t="s">
        <v>129</v>
      </c>
      <c r="AY206" s="14" t="s">
        <v>122</v>
      </c>
      <c r="BE206" s="156">
        <f t="shared" si="34"/>
        <v>0</v>
      </c>
      <c r="BF206" s="156">
        <f t="shared" si="35"/>
        <v>0</v>
      </c>
      <c r="BG206" s="156">
        <f t="shared" si="36"/>
        <v>0</v>
      </c>
      <c r="BH206" s="156">
        <f t="shared" si="37"/>
        <v>0</v>
      </c>
      <c r="BI206" s="156">
        <f t="shared" si="38"/>
        <v>0</v>
      </c>
      <c r="BJ206" s="14" t="s">
        <v>129</v>
      </c>
      <c r="BK206" s="157">
        <f t="shared" si="39"/>
        <v>0</v>
      </c>
      <c r="BL206" s="14" t="s">
        <v>128</v>
      </c>
      <c r="BM206" s="155" t="s">
        <v>368</v>
      </c>
    </row>
    <row r="207" spans="1:65" s="2" customFormat="1" ht="21.75" customHeight="1">
      <c r="A207" s="26"/>
      <c r="B207" s="144"/>
      <c r="C207" s="145" t="s">
        <v>255</v>
      </c>
      <c r="D207" s="145" t="s">
        <v>124</v>
      </c>
      <c r="E207" s="146" t="s">
        <v>369</v>
      </c>
      <c r="F207" s="147" t="s">
        <v>370</v>
      </c>
      <c r="G207" s="148" t="s">
        <v>217</v>
      </c>
      <c r="H207" s="149">
        <v>269.166</v>
      </c>
      <c r="I207" s="149"/>
      <c r="J207" s="149">
        <f t="shared" si="30"/>
        <v>0</v>
      </c>
      <c r="K207" s="150"/>
      <c r="L207" s="27"/>
      <c r="M207" s="151" t="s">
        <v>1</v>
      </c>
      <c r="N207" s="152" t="s">
        <v>37</v>
      </c>
      <c r="O207" s="153">
        <v>0</v>
      </c>
      <c r="P207" s="153">
        <f t="shared" si="31"/>
        <v>0</v>
      </c>
      <c r="Q207" s="153">
        <v>0</v>
      </c>
      <c r="R207" s="153">
        <f t="shared" si="32"/>
        <v>0</v>
      </c>
      <c r="S207" s="153">
        <v>0</v>
      </c>
      <c r="T207" s="154">
        <f t="shared" si="3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128</v>
      </c>
      <c r="AT207" s="155" t="s">
        <v>124</v>
      </c>
      <c r="AU207" s="155" t="s">
        <v>129</v>
      </c>
      <c r="AY207" s="14" t="s">
        <v>122</v>
      </c>
      <c r="BE207" s="156">
        <f t="shared" si="34"/>
        <v>0</v>
      </c>
      <c r="BF207" s="156">
        <f t="shared" si="35"/>
        <v>0</v>
      </c>
      <c r="BG207" s="156">
        <f t="shared" si="36"/>
        <v>0</v>
      </c>
      <c r="BH207" s="156">
        <f t="shared" si="37"/>
        <v>0</v>
      </c>
      <c r="BI207" s="156">
        <f t="shared" si="38"/>
        <v>0</v>
      </c>
      <c r="BJ207" s="14" t="s">
        <v>129</v>
      </c>
      <c r="BK207" s="157">
        <f t="shared" si="39"/>
        <v>0</v>
      </c>
      <c r="BL207" s="14" t="s">
        <v>128</v>
      </c>
      <c r="BM207" s="155" t="s">
        <v>371</v>
      </c>
    </row>
    <row r="208" spans="1:65" s="12" customFormat="1" ht="22.9" customHeight="1">
      <c r="B208" s="132"/>
      <c r="D208" s="133" t="s">
        <v>70</v>
      </c>
      <c r="E208" s="142" t="s">
        <v>372</v>
      </c>
      <c r="F208" s="142" t="s">
        <v>373</v>
      </c>
      <c r="J208" s="143">
        <f>BK208</f>
        <v>0</v>
      </c>
      <c r="L208" s="132"/>
      <c r="M208" s="136"/>
      <c r="N208" s="137"/>
      <c r="O208" s="137"/>
      <c r="P208" s="138">
        <f>P209</f>
        <v>0</v>
      </c>
      <c r="Q208" s="137"/>
      <c r="R208" s="138">
        <f>R209</f>
        <v>0</v>
      </c>
      <c r="S208" s="137"/>
      <c r="T208" s="139">
        <f>T209</f>
        <v>0</v>
      </c>
      <c r="AR208" s="133" t="s">
        <v>79</v>
      </c>
      <c r="AT208" s="140" t="s">
        <v>70</v>
      </c>
      <c r="AU208" s="140" t="s">
        <v>79</v>
      </c>
      <c r="AY208" s="133" t="s">
        <v>122</v>
      </c>
      <c r="BK208" s="141">
        <f>BK209</f>
        <v>0</v>
      </c>
    </row>
    <row r="209" spans="1:65" s="2" customFormat="1" ht="21.75" customHeight="1">
      <c r="A209" s="26"/>
      <c r="B209" s="144"/>
      <c r="C209" s="145" t="s">
        <v>374</v>
      </c>
      <c r="D209" s="145" t="s">
        <v>124</v>
      </c>
      <c r="E209" s="146" t="s">
        <v>375</v>
      </c>
      <c r="F209" s="147" t="s">
        <v>376</v>
      </c>
      <c r="G209" s="148" t="s">
        <v>217</v>
      </c>
      <c r="H209" s="149">
        <v>664.17600000000004</v>
      </c>
      <c r="I209" s="149"/>
      <c r="J209" s="149">
        <f>ROUND(I209*H209,3)</f>
        <v>0</v>
      </c>
      <c r="K209" s="150"/>
      <c r="L209" s="27"/>
      <c r="M209" s="151" t="s">
        <v>1</v>
      </c>
      <c r="N209" s="152" t="s">
        <v>37</v>
      </c>
      <c r="O209" s="153">
        <v>0</v>
      </c>
      <c r="P209" s="153">
        <f>O209*H209</f>
        <v>0</v>
      </c>
      <c r="Q209" s="153">
        <v>0</v>
      </c>
      <c r="R209" s="153">
        <f>Q209*H209</f>
        <v>0</v>
      </c>
      <c r="S209" s="153">
        <v>0</v>
      </c>
      <c r="T209" s="154">
        <f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5" t="s">
        <v>128</v>
      </c>
      <c r="AT209" s="155" t="s">
        <v>124</v>
      </c>
      <c r="AU209" s="155" t="s">
        <v>129</v>
      </c>
      <c r="AY209" s="14" t="s">
        <v>122</v>
      </c>
      <c r="BE209" s="156">
        <f>IF(N209="základná",J209,0)</f>
        <v>0</v>
      </c>
      <c r="BF209" s="156">
        <f>IF(N209="znížená",J209,0)</f>
        <v>0</v>
      </c>
      <c r="BG209" s="156">
        <f>IF(N209="zákl. prenesená",J209,0)</f>
        <v>0</v>
      </c>
      <c r="BH209" s="156">
        <f>IF(N209="zníž. prenesená",J209,0)</f>
        <v>0</v>
      </c>
      <c r="BI209" s="156">
        <f>IF(N209="nulová",J209,0)</f>
        <v>0</v>
      </c>
      <c r="BJ209" s="14" t="s">
        <v>129</v>
      </c>
      <c r="BK209" s="157">
        <f>ROUND(I209*H209,3)</f>
        <v>0</v>
      </c>
      <c r="BL209" s="14" t="s">
        <v>128</v>
      </c>
      <c r="BM209" s="155" t="s">
        <v>377</v>
      </c>
    </row>
    <row r="210" spans="1:65" s="12" customFormat="1" ht="25.9" customHeight="1">
      <c r="B210" s="132"/>
      <c r="D210" s="133" t="s">
        <v>70</v>
      </c>
      <c r="E210" s="134" t="s">
        <v>378</v>
      </c>
      <c r="F210" s="134" t="s">
        <v>379</v>
      </c>
      <c r="J210" s="135">
        <f>BK210</f>
        <v>0</v>
      </c>
      <c r="L210" s="132"/>
      <c r="M210" s="136"/>
      <c r="N210" s="137"/>
      <c r="O210" s="137"/>
      <c r="P210" s="138">
        <f>P211+P215</f>
        <v>0</v>
      </c>
      <c r="Q210" s="137"/>
      <c r="R210" s="138">
        <f>R211+R215</f>
        <v>0</v>
      </c>
      <c r="S210" s="137"/>
      <c r="T210" s="139">
        <f>T211+T215</f>
        <v>0</v>
      </c>
      <c r="AR210" s="133" t="s">
        <v>129</v>
      </c>
      <c r="AT210" s="140" t="s">
        <v>70</v>
      </c>
      <c r="AU210" s="140" t="s">
        <v>71</v>
      </c>
      <c r="AY210" s="133" t="s">
        <v>122</v>
      </c>
      <c r="BK210" s="141">
        <f>BK211+BK215</f>
        <v>0</v>
      </c>
    </row>
    <row r="211" spans="1:65" s="12" customFormat="1" ht="22.9" customHeight="1">
      <c r="B211" s="132"/>
      <c r="D211" s="133" t="s">
        <v>70</v>
      </c>
      <c r="E211" s="142" t="s">
        <v>380</v>
      </c>
      <c r="F211" s="142" t="s">
        <v>381</v>
      </c>
      <c r="J211" s="143">
        <f>BK211</f>
        <v>0</v>
      </c>
      <c r="L211" s="132"/>
      <c r="M211" s="136"/>
      <c r="N211" s="137"/>
      <c r="O211" s="137"/>
      <c r="P211" s="138">
        <f>SUM(P212:P214)</f>
        <v>0</v>
      </c>
      <c r="Q211" s="137"/>
      <c r="R211" s="138">
        <f>SUM(R212:R214)</f>
        <v>0</v>
      </c>
      <c r="S211" s="137"/>
      <c r="T211" s="139">
        <f>SUM(T212:T214)</f>
        <v>0</v>
      </c>
      <c r="AR211" s="133" t="s">
        <v>129</v>
      </c>
      <c r="AT211" s="140" t="s">
        <v>70</v>
      </c>
      <c r="AU211" s="140" t="s">
        <v>79</v>
      </c>
      <c r="AY211" s="133" t="s">
        <v>122</v>
      </c>
      <c r="BK211" s="141">
        <f>SUM(BK212:BK214)</f>
        <v>0</v>
      </c>
    </row>
    <row r="212" spans="1:65" s="2" customFormat="1" ht="21.75" customHeight="1">
      <c r="A212" s="26"/>
      <c r="B212" s="144"/>
      <c r="C212" s="145" t="s">
        <v>258</v>
      </c>
      <c r="D212" s="145" t="s">
        <v>124</v>
      </c>
      <c r="E212" s="146" t="s">
        <v>382</v>
      </c>
      <c r="F212" s="147" t="s">
        <v>383</v>
      </c>
      <c r="G212" s="148" t="s">
        <v>135</v>
      </c>
      <c r="H212" s="149">
        <v>19.2</v>
      </c>
      <c r="I212" s="149"/>
      <c r="J212" s="149">
        <f>ROUND(I212*H212,3)</f>
        <v>0</v>
      </c>
      <c r="K212" s="150"/>
      <c r="L212" s="27"/>
      <c r="M212" s="151" t="s">
        <v>1</v>
      </c>
      <c r="N212" s="152" t="s">
        <v>37</v>
      </c>
      <c r="O212" s="153">
        <v>0</v>
      </c>
      <c r="P212" s="153">
        <f>O212*H212</f>
        <v>0</v>
      </c>
      <c r="Q212" s="153">
        <v>0</v>
      </c>
      <c r="R212" s="153">
        <f>Q212*H212</f>
        <v>0</v>
      </c>
      <c r="S212" s="153">
        <v>0</v>
      </c>
      <c r="T212" s="154">
        <f>S212*H212</f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153</v>
      </c>
      <c r="AT212" s="155" t="s">
        <v>124</v>
      </c>
      <c r="AU212" s="155" t="s">
        <v>129</v>
      </c>
      <c r="AY212" s="14" t="s">
        <v>122</v>
      </c>
      <c r="BE212" s="156">
        <f>IF(N212="základná",J212,0)</f>
        <v>0</v>
      </c>
      <c r="BF212" s="156">
        <f>IF(N212="znížená",J212,0)</f>
        <v>0</v>
      </c>
      <c r="BG212" s="156">
        <f>IF(N212="zákl. prenesená",J212,0)</f>
        <v>0</v>
      </c>
      <c r="BH212" s="156">
        <f>IF(N212="zníž. prenesená",J212,0)</f>
        <v>0</v>
      </c>
      <c r="BI212" s="156">
        <f>IF(N212="nulová",J212,0)</f>
        <v>0</v>
      </c>
      <c r="BJ212" s="14" t="s">
        <v>129</v>
      </c>
      <c r="BK212" s="157">
        <f>ROUND(I212*H212,3)</f>
        <v>0</v>
      </c>
      <c r="BL212" s="14" t="s">
        <v>153</v>
      </c>
      <c r="BM212" s="155" t="s">
        <v>384</v>
      </c>
    </row>
    <row r="213" spans="1:65" s="2" customFormat="1" ht="21.75" customHeight="1">
      <c r="A213" s="26"/>
      <c r="B213" s="144"/>
      <c r="C213" s="145" t="s">
        <v>385</v>
      </c>
      <c r="D213" s="145" t="s">
        <v>124</v>
      </c>
      <c r="E213" s="146" t="s">
        <v>386</v>
      </c>
      <c r="F213" s="147" t="s">
        <v>387</v>
      </c>
      <c r="G213" s="148" t="s">
        <v>135</v>
      </c>
      <c r="H213" s="149">
        <v>9</v>
      </c>
      <c r="I213" s="149"/>
      <c r="J213" s="149">
        <f>ROUND(I213*H213,3)</f>
        <v>0</v>
      </c>
      <c r="K213" s="150"/>
      <c r="L213" s="27"/>
      <c r="M213" s="151" t="s">
        <v>1</v>
      </c>
      <c r="N213" s="152" t="s">
        <v>37</v>
      </c>
      <c r="O213" s="153">
        <v>0</v>
      </c>
      <c r="P213" s="153">
        <f>O213*H213</f>
        <v>0</v>
      </c>
      <c r="Q213" s="153">
        <v>0</v>
      </c>
      <c r="R213" s="153">
        <f>Q213*H213</f>
        <v>0</v>
      </c>
      <c r="S213" s="153">
        <v>0</v>
      </c>
      <c r="T213" s="154">
        <f>S213*H213</f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153</v>
      </c>
      <c r="AT213" s="155" t="s">
        <v>124</v>
      </c>
      <c r="AU213" s="155" t="s">
        <v>129</v>
      </c>
      <c r="AY213" s="14" t="s">
        <v>122</v>
      </c>
      <c r="BE213" s="156">
        <f>IF(N213="základná",J213,0)</f>
        <v>0</v>
      </c>
      <c r="BF213" s="156">
        <f>IF(N213="znížená",J213,0)</f>
        <v>0</v>
      </c>
      <c r="BG213" s="156">
        <f>IF(N213="zákl. prenesená",J213,0)</f>
        <v>0</v>
      </c>
      <c r="BH213" s="156">
        <f>IF(N213="zníž. prenesená",J213,0)</f>
        <v>0</v>
      </c>
      <c r="BI213" s="156">
        <f>IF(N213="nulová",J213,0)</f>
        <v>0</v>
      </c>
      <c r="BJ213" s="14" t="s">
        <v>129</v>
      </c>
      <c r="BK213" s="157">
        <f>ROUND(I213*H213,3)</f>
        <v>0</v>
      </c>
      <c r="BL213" s="14" t="s">
        <v>153</v>
      </c>
      <c r="BM213" s="155" t="s">
        <v>388</v>
      </c>
    </row>
    <row r="214" spans="1:65" s="2" customFormat="1" ht="21.75" customHeight="1">
      <c r="A214" s="26"/>
      <c r="B214" s="144"/>
      <c r="C214" s="145" t="s">
        <v>262</v>
      </c>
      <c r="D214" s="145" t="s">
        <v>124</v>
      </c>
      <c r="E214" s="146" t="s">
        <v>389</v>
      </c>
      <c r="F214" s="147" t="s">
        <v>390</v>
      </c>
      <c r="G214" s="148" t="s">
        <v>135</v>
      </c>
      <c r="H214" s="149">
        <v>7.26</v>
      </c>
      <c r="I214" s="149"/>
      <c r="J214" s="149">
        <f>ROUND(I214*H214,3)</f>
        <v>0</v>
      </c>
      <c r="K214" s="150"/>
      <c r="L214" s="27"/>
      <c r="M214" s="151" t="s">
        <v>1</v>
      </c>
      <c r="N214" s="152" t="s">
        <v>37</v>
      </c>
      <c r="O214" s="153">
        <v>0</v>
      </c>
      <c r="P214" s="153">
        <f>O214*H214</f>
        <v>0</v>
      </c>
      <c r="Q214" s="153">
        <v>0</v>
      </c>
      <c r="R214" s="153">
        <f>Q214*H214</f>
        <v>0</v>
      </c>
      <c r="S214" s="153">
        <v>0</v>
      </c>
      <c r="T214" s="154">
        <f>S214*H214</f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5" t="s">
        <v>153</v>
      </c>
      <c r="AT214" s="155" t="s">
        <v>124</v>
      </c>
      <c r="AU214" s="155" t="s">
        <v>129</v>
      </c>
      <c r="AY214" s="14" t="s">
        <v>122</v>
      </c>
      <c r="BE214" s="156">
        <f>IF(N214="základná",J214,0)</f>
        <v>0</v>
      </c>
      <c r="BF214" s="156">
        <f>IF(N214="znížená",J214,0)</f>
        <v>0</v>
      </c>
      <c r="BG214" s="156">
        <f>IF(N214="zákl. prenesená",J214,0)</f>
        <v>0</v>
      </c>
      <c r="BH214" s="156">
        <f>IF(N214="zníž. prenesená",J214,0)</f>
        <v>0</v>
      </c>
      <c r="BI214" s="156">
        <f>IF(N214="nulová",J214,0)</f>
        <v>0</v>
      </c>
      <c r="BJ214" s="14" t="s">
        <v>129</v>
      </c>
      <c r="BK214" s="157">
        <f>ROUND(I214*H214,3)</f>
        <v>0</v>
      </c>
      <c r="BL214" s="14" t="s">
        <v>153</v>
      </c>
      <c r="BM214" s="155" t="s">
        <v>391</v>
      </c>
    </row>
    <row r="215" spans="1:65" s="12" customFormat="1" ht="22.9" customHeight="1">
      <c r="B215" s="132"/>
      <c r="D215" s="133" t="s">
        <v>70</v>
      </c>
      <c r="E215" s="142" t="s">
        <v>392</v>
      </c>
      <c r="F215" s="142" t="s">
        <v>393</v>
      </c>
      <c r="J215" s="143">
        <f>BK215</f>
        <v>0</v>
      </c>
      <c r="L215" s="132"/>
      <c r="M215" s="136"/>
      <c r="N215" s="137"/>
      <c r="O215" s="137"/>
      <c r="P215" s="138">
        <f>P216</f>
        <v>0</v>
      </c>
      <c r="Q215" s="137"/>
      <c r="R215" s="138">
        <f>R216</f>
        <v>0</v>
      </c>
      <c r="S215" s="137"/>
      <c r="T215" s="139">
        <f>T216</f>
        <v>0</v>
      </c>
      <c r="AR215" s="133" t="s">
        <v>129</v>
      </c>
      <c r="AT215" s="140" t="s">
        <v>70</v>
      </c>
      <c r="AU215" s="140" t="s">
        <v>79</v>
      </c>
      <c r="AY215" s="133" t="s">
        <v>122</v>
      </c>
      <c r="BK215" s="141">
        <f>BK216</f>
        <v>0</v>
      </c>
    </row>
    <row r="216" spans="1:65" s="2" customFormat="1" ht="21.75" customHeight="1">
      <c r="A216" s="26"/>
      <c r="B216" s="144"/>
      <c r="C216" s="145" t="s">
        <v>394</v>
      </c>
      <c r="D216" s="145" t="s">
        <v>124</v>
      </c>
      <c r="E216" s="146" t="s">
        <v>395</v>
      </c>
      <c r="F216" s="147" t="s">
        <v>396</v>
      </c>
      <c r="G216" s="148" t="s">
        <v>135</v>
      </c>
      <c r="H216" s="149">
        <v>23.6</v>
      </c>
      <c r="I216" s="149"/>
      <c r="J216" s="149">
        <f>ROUND(I216*H216,3)</f>
        <v>0</v>
      </c>
      <c r="K216" s="150"/>
      <c r="L216" s="27"/>
      <c r="M216" s="151" t="s">
        <v>1</v>
      </c>
      <c r="N216" s="152" t="s">
        <v>37</v>
      </c>
      <c r="O216" s="153">
        <v>0</v>
      </c>
      <c r="P216" s="153">
        <f>O216*H216</f>
        <v>0</v>
      </c>
      <c r="Q216" s="153">
        <v>0</v>
      </c>
      <c r="R216" s="153">
        <f>Q216*H216</f>
        <v>0</v>
      </c>
      <c r="S216" s="153">
        <v>0</v>
      </c>
      <c r="T216" s="154">
        <f>S216*H216</f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5" t="s">
        <v>153</v>
      </c>
      <c r="AT216" s="155" t="s">
        <v>124</v>
      </c>
      <c r="AU216" s="155" t="s">
        <v>129</v>
      </c>
      <c r="AY216" s="14" t="s">
        <v>122</v>
      </c>
      <c r="BE216" s="156">
        <f>IF(N216="základná",J216,0)</f>
        <v>0</v>
      </c>
      <c r="BF216" s="156">
        <f>IF(N216="znížená",J216,0)</f>
        <v>0</v>
      </c>
      <c r="BG216" s="156">
        <f>IF(N216="zákl. prenesená",J216,0)</f>
        <v>0</v>
      </c>
      <c r="BH216" s="156">
        <f>IF(N216="zníž. prenesená",J216,0)</f>
        <v>0</v>
      </c>
      <c r="BI216" s="156">
        <f>IF(N216="nulová",J216,0)</f>
        <v>0</v>
      </c>
      <c r="BJ216" s="14" t="s">
        <v>129</v>
      </c>
      <c r="BK216" s="157">
        <f>ROUND(I216*H216,3)</f>
        <v>0</v>
      </c>
      <c r="BL216" s="14" t="s">
        <v>153</v>
      </c>
      <c r="BM216" s="155" t="s">
        <v>397</v>
      </c>
    </row>
    <row r="217" spans="1:65" s="12" customFormat="1" ht="25.9" customHeight="1">
      <c r="B217" s="132"/>
      <c r="D217" s="133" t="s">
        <v>70</v>
      </c>
      <c r="E217" s="134" t="s">
        <v>398</v>
      </c>
      <c r="F217" s="134" t="s">
        <v>399</v>
      </c>
      <c r="J217" s="135">
        <f>BK217</f>
        <v>0</v>
      </c>
      <c r="L217" s="132"/>
      <c r="M217" s="136"/>
      <c r="N217" s="137"/>
      <c r="O217" s="137"/>
      <c r="P217" s="138">
        <f>P218</f>
        <v>0</v>
      </c>
      <c r="Q217" s="137"/>
      <c r="R217" s="138">
        <f>R218</f>
        <v>0</v>
      </c>
      <c r="S217" s="137"/>
      <c r="T217" s="139">
        <f>T218</f>
        <v>0</v>
      </c>
      <c r="AR217" s="133" t="s">
        <v>128</v>
      </c>
      <c r="AT217" s="140" t="s">
        <v>70</v>
      </c>
      <c r="AU217" s="140" t="s">
        <v>71</v>
      </c>
      <c r="AY217" s="133" t="s">
        <v>122</v>
      </c>
      <c r="BK217" s="141">
        <f>BK218</f>
        <v>0</v>
      </c>
    </row>
    <row r="218" spans="1:65" s="2" customFormat="1" ht="44.25" customHeight="1">
      <c r="A218" s="26"/>
      <c r="B218" s="144"/>
      <c r="C218" s="145" t="s">
        <v>265</v>
      </c>
      <c r="D218" s="145" t="s">
        <v>124</v>
      </c>
      <c r="E218" s="146" t="s">
        <v>400</v>
      </c>
      <c r="F218" s="147" t="s">
        <v>401</v>
      </c>
      <c r="G218" s="148" t="s">
        <v>402</v>
      </c>
      <c r="H218" s="149">
        <v>5</v>
      </c>
      <c r="I218" s="149"/>
      <c r="J218" s="149">
        <f>ROUND(I218*H218,3)</f>
        <v>0</v>
      </c>
      <c r="K218" s="150"/>
      <c r="L218" s="27"/>
      <c r="M218" s="167" t="s">
        <v>1</v>
      </c>
      <c r="N218" s="168" t="s">
        <v>37</v>
      </c>
      <c r="O218" s="169">
        <v>0</v>
      </c>
      <c r="P218" s="169">
        <f>O218*H218</f>
        <v>0</v>
      </c>
      <c r="Q218" s="169">
        <v>0</v>
      </c>
      <c r="R218" s="169">
        <f>Q218*H218</f>
        <v>0</v>
      </c>
      <c r="S218" s="169">
        <v>0</v>
      </c>
      <c r="T218" s="170">
        <f>S218*H218</f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5" t="s">
        <v>403</v>
      </c>
      <c r="AT218" s="155" t="s">
        <v>124</v>
      </c>
      <c r="AU218" s="155" t="s">
        <v>79</v>
      </c>
      <c r="AY218" s="14" t="s">
        <v>122</v>
      </c>
      <c r="BE218" s="156">
        <f>IF(N218="základná",J218,0)</f>
        <v>0</v>
      </c>
      <c r="BF218" s="156">
        <f>IF(N218="znížená",J218,0)</f>
        <v>0</v>
      </c>
      <c r="BG218" s="156">
        <f>IF(N218="zákl. prenesená",J218,0)</f>
        <v>0</v>
      </c>
      <c r="BH218" s="156">
        <f>IF(N218="zníž. prenesená",J218,0)</f>
        <v>0</v>
      </c>
      <c r="BI218" s="156">
        <f>IF(N218="nulová",J218,0)</f>
        <v>0</v>
      </c>
      <c r="BJ218" s="14" t="s">
        <v>129</v>
      </c>
      <c r="BK218" s="157">
        <f>ROUND(I218*H218,3)</f>
        <v>0</v>
      </c>
      <c r="BL218" s="14" t="s">
        <v>403</v>
      </c>
      <c r="BM218" s="155" t="s">
        <v>404</v>
      </c>
    </row>
    <row r="219" spans="1:65" s="2" customFormat="1" ht="6.95" customHeight="1">
      <c r="A219" s="26"/>
      <c r="B219" s="41"/>
      <c r="C219" s="42"/>
      <c r="D219" s="42"/>
      <c r="E219" s="42"/>
      <c r="F219" s="42"/>
      <c r="G219" s="42"/>
      <c r="H219" s="42"/>
      <c r="I219" s="42"/>
      <c r="J219" s="42"/>
      <c r="K219" s="42"/>
      <c r="L219" s="27"/>
      <c r="M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</row>
  </sheetData>
  <autoFilter ref="C131:K218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20"/>
  <sheetViews>
    <sheetView showGridLines="0" topLeftCell="A113" workbookViewId="0">
      <selection activeCell="W141" sqref="W14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71" t="s">
        <v>5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84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6" t="str">
        <f>'Rekapitulácia stavby'!K6</f>
        <v>Rekonštrukcia chodníkov v obci Sirník</v>
      </c>
      <c r="F7" s="207"/>
      <c r="G7" s="207"/>
      <c r="H7" s="207"/>
      <c r="L7" s="17"/>
    </row>
    <row r="8" spans="1:46" s="2" customFormat="1" ht="12" customHeight="1">
      <c r="A8" s="26"/>
      <c r="B8" s="27"/>
      <c r="C8" s="26"/>
      <c r="D8" s="23" t="s">
        <v>85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83" t="s">
        <v>405</v>
      </c>
      <c r="F9" s="205"/>
      <c r="G9" s="205"/>
      <c r="H9" s="20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 t="str">
        <f>'Rekapitulácia stavby'!AN8</f>
        <v>9. 3. 2020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9" t="str">
        <f>'Rekapitulácia stavby'!E14</f>
        <v xml:space="preserve"> </v>
      </c>
      <c r="F18" s="199"/>
      <c r="G18" s="199"/>
      <c r="H18" s="199"/>
      <c r="I18" s="23" t="s">
        <v>23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tr">
        <f>IF('Rekapitulácia stavby'!AN16="","",'Rekapitulácia stavby'!AN16)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3" t="s">
        <v>23</v>
      </c>
      <c r="J21" s="21" t="str">
        <f>IF('Rekapitulácia stavby'!AN17="","",'Rekapitulácia stavby'!AN17)</f>
        <v/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21</v>
      </c>
      <c r="J23" s="21" t="str">
        <f>IF('Rekapitulácia stavby'!AN19="","",'Rekapitulácia stavby'!AN19)</f>
        <v/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3" t="s">
        <v>23</v>
      </c>
      <c r="J24" s="21" t="str">
        <f>IF('Rekapitulácia stavby'!AN20="","",'Rekapitulácia stavby'!AN20)</f>
        <v/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201" t="s">
        <v>1</v>
      </c>
      <c r="F27" s="201"/>
      <c r="G27" s="201"/>
      <c r="H27" s="201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1" t="s">
        <v>87</v>
      </c>
      <c r="E30" s="26"/>
      <c r="F30" s="26"/>
      <c r="G30" s="26"/>
      <c r="H30" s="26"/>
      <c r="I30" s="26"/>
      <c r="J30" s="92">
        <f>J96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93" t="s">
        <v>88</v>
      </c>
      <c r="E31" s="26"/>
      <c r="F31" s="26"/>
      <c r="G31" s="26"/>
      <c r="H31" s="26"/>
      <c r="I31" s="26"/>
      <c r="J31" s="92">
        <f>J108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35" customHeight="1">
      <c r="A32" s="26"/>
      <c r="B32" s="27"/>
      <c r="C32" s="26"/>
      <c r="D32" s="94" t="s">
        <v>31</v>
      </c>
      <c r="E32" s="26"/>
      <c r="F32" s="26"/>
      <c r="G32" s="26"/>
      <c r="H32" s="26"/>
      <c r="I32" s="26"/>
      <c r="J32" s="65">
        <f>ROUND(J30 + J31,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6.95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customHeight="1">
      <c r="A35" s="26"/>
      <c r="B35" s="27"/>
      <c r="C35" s="26"/>
      <c r="D35" s="95" t="s">
        <v>35</v>
      </c>
      <c r="E35" s="23" t="s">
        <v>36</v>
      </c>
      <c r="F35" s="96">
        <f>ROUND((SUM(BE108:BE109) + SUM(BE129:BE219)),  2)</f>
        <v>0</v>
      </c>
      <c r="G35" s="26"/>
      <c r="H35" s="26"/>
      <c r="I35" s="97">
        <v>0.2</v>
      </c>
      <c r="J35" s="96">
        <f>ROUND(((SUM(BE108:BE109) + SUM(BE129:BE219))*I35),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customHeight="1">
      <c r="A36" s="26"/>
      <c r="B36" s="27"/>
      <c r="C36" s="26"/>
      <c r="D36" s="26"/>
      <c r="E36" s="23" t="s">
        <v>37</v>
      </c>
      <c r="F36" s="96">
        <f>ROUND((SUM(BF108:BF109) + SUM(BF129:BF219)),  2)</f>
        <v>0</v>
      </c>
      <c r="G36" s="26"/>
      <c r="H36" s="26"/>
      <c r="I36" s="97">
        <v>0.2</v>
      </c>
      <c r="J36" s="96">
        <f>ROUND(((SUM(BF108:BF109) + SUM(BF129:BF219))*I36),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38</v>
      </c>
      <c r="F37" s="96">
        <f>ROUND((SUM(BG108:BG109) + SUM(BG129:BG219)),  2)</f>
        <v>0</v>
      </c>
      <c r="G37" s="26"/>
      <c r="H37" s="26"/>
      <c r="I37" s="97">
        <v>0.2</v>
      </c>
      <c r="J37" s="96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hidden="1" customHeight="1">
      <c r="A38" s="26"/>
      <c r="B38" s="27"/>
      <c r="C38" s="26"/>
      <c r="D38" s="26"/>
      <c r="E38" s="23" t="s">
        <v>39</v>
      </c>
      <c r="F38" s="96">
        <f>ROUND((SUM(BH108:BH109) + SUM(BH129:BH219)),  2)</f>
        <v>0</v>
      </c>
      <c r="G38" s="26"/>
      <c r="H38" s="26"/>
      <c r="I38" s="97">
        <v>0.2</v>
      </c>
      <c r="J38" s="96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45" hidden="1" customHeight="1">
      <c r="A39" s="26"/>
      <c r="B39" s="27"/>
      <c r="C39" s="26"/>
      <c r="D39" s="26"/>
      <c r="E39" s="23" t="s">
        <v>40</v>
      </c>
      <c r="F39" s="96">
        <f>ROUND((SUM(BI108:BI109) + SUM(BI129:BI219)),  2)</f>
        <v>0</v>
      </c>
      <c r="G39" s="26"/>
      <c r="H39" s="26"/>
      <c r="I39" s="97">
        <v>0</v>
      </c>
      <c r="J39" s="96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6.9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35" customHeight="1">
      <c r="A41" s="26"/>
      <c r="B41" s="27"/>
      <c r="C41" s="98"/>
      <c r="D41" s="99" t="s">
        <v>41</v>
      </c>
      <c r="E41" s="54"/>
      <c r="F41" s="54"/>
      <c r="G41" s="100" t="s">
        <v>42</v>
      </c>
      <c r="H41" s="101" t="s">
        <v>43</v>
      </c>
      <c r="I41" s="54"/>
      <c r="J41" s="102">
        <f>SUM(J32:J39)</f>
        <v>0</v>
      </c>
      <c r="K41" s="103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4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46</v>
      </c>
      <c r="E61" s="29"/>
      <c r="F61" s="104" t="s">
        <v>47</v>
      </c>
      <c r="G61" s="39" t="s">
        <v>46</v>
      </c>
      <c r="H61" s="29"/>
      <c r="I61" s="29"/>
      <c r="J61" s="105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46</v>
      </c>
      <c r="E76" s="29"/>
      <c r="F76" s="104" t="s">
        <v>47</v>
      </c>
      <c r="G76" s="39" t="s">
        <v>46</v>
      </c>
      <c r="H76" s="29"/>
      <c r="I76" s="29"/>
      <c r="J76" s="105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89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6" t="str">
        <f>E7</f>
        <v>Rekonštrukcia chodníkov v obci Sirník</v>
      </c>
      <c r="F85" s="207"/>
      <c r="G85" s="207"/>
      <c r="H85" s="20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85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83" t="str">
        <f>E9</f>
        <v>01.2 - časť 2</v>
      </c>
      <c r="F87" s="205"/>
      <c r="G87" s="205"/>
      <c r="H87" s="20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 xml:space="preserve">Sirnik </v>
      </c>
      <c r="G89" s="26"/>
      <c r="H89" s="26"/>
      <c r="I89" s="23" t="s">
        <v>18</v>
      </c>
      <c r="J89" s="49" t="str">
        <f>IF(J12="","",J12)</f>
        <v>9. 3. 2020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20</v>
      </c>
      <c r="D91" s="26"/>
      <c r="E91" s="26"/>
      <c r="F91" s="21" t="str">
        <f>E15</f>
        <v xml:space="preserve">Obec Sirnik </v>
      </c>
      <c r="G91" s="26"/>
      <c r="H91" s="26"/>
      <c r="I91" s="23" t="s">
        <v>26</v>
      </c>
      <c r="J91" s="24" t="str">
        <f>E21</f>
        <v xml:space="preserve"> 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 t="str">
        <f>E24</f>
        <v xml:space="preserve"> 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6" t="s">
        <v>90</v>
      </c>
      <c r="D94" s="98"/>
      <c r="E94" s="98"/>
      <c r="F94" s="98"/>
      <c r="G94" s="98"/>
      <c r="H94" s="98"/>
      <c r="I94" s="98"/>
      <c r="J94" s="107" t="s">
        <v>91</v>
      </c>
      <c r="K94" s="98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8" t="s">
        <v>92</v>
      </c>
      <c r="D96" s="26"/>
      <c r="E96" s="26"/>
      <c r="F96" s="26"/>
      <c r="G96" s="26"/>
      <c r="H96" s="26"/>
      <c r="I96" s="26"/>
      <c r="J96" s="65">
        <f>J129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93</v>
      </c>
    </row>
    <row r="97" spans="1:31" s="9" customFormat="1" ht="24.95" customHeight="1">
      <c r="B97" s="109"/>
      <c r="D97" s="110" t="s">
        <v>94</v>
      </c>
      <c r="E97" s="111"/>
      <c r="F97" s="111"/>
      <c r="G97" s="111"/>
      <c r="H97" s="111"/>
      <c r="I97" s="111"/>
      <c r="J97" s="112">
        <f>J130</f>
        <v>0</v>
      </c>
      <c r="L97" s="109"/>
    </row>
    <row r="98" spans="1:31" s="10" customFormat="1" ht="19.899999999999999" customHeight="1">
      <c r="B98" s="113"/>
      <c r="D98" s="114" t="s">
        <v>95</v>
      </c>
      <c r="E98" s="115"/>
      <c r="F98" s="115"/>
      <c r="G98" s="115"/>
      <c r="H98" s="115"/>
      <c r="I98" s="115"/>
      <c r="J98" s="116">
        <f>J131</f>
        <v>0</v>
      </c>
      <c r="L98" s="113"/>
    </row>
    <row r="99" spans="1:31" s="10" customFormat="1" ht="19.899999999999999" customHeight="1">
      <c r="B99" s="113"/>
      <c r="D99" s="114" t="s">
        <v>96</v>
      </c>
      <c r="E99" s="115"/>
      <c r="F99" s="115"/>
      <c r="G99" s="115"/>
      <c r="H99" s="115"/>
      <c r="I99" s="115"/>
      <c r="J99" s="116">
        <f>J150</f>
        <v>0</v>
      </c>
      <c r="L99" s="113"/>
    </row>
    <row r="100" spans="1:31" s="10" customFormat="1" ht="19.899999999999999" customHeight="1">
      <c r="B100" s="113"/>
      <c r="D100" s="114" t="s">
        <v>97</v>
      </c>
      <c r="E100" s="115"/>
      <c r="F100" s="115"/>
      <c r="G100" s="115"/>
      <c r="H100" s="115"/>
      <c r="I100" s="115"/>
      <c r="J100" s="116">
        <f>J153</f>
        <v>0</v>
      </c>
      <c r="L100" s="113"/>
    </row>
    <row r="101" spans="1:31" s="10" customFormat="1" ht="19.899999999999999" customHeight="1">
      <c r="B101" s="113"/>
      <c r="D101" s="114" t="s">
        <v>98</v>
      </c>
      <c r="E101" s="115"/>
      <c r="F101" s="115"/>
      <c r="G101" s="115"/>
      <c r="H101" s="115"/>
      <c r="I101" s="115"/>
      <c r="J101" s="116">
        <f>J157</f>
        <v>0</v>
      </c>
      <c r="L101" s="113"/>
    </row>
    <row r="102" spans="1:31" s="10" customFormat="1" ht="19.899999999999999" customHeight="1">
      <c r="B102" s="113"/>
      <c r="D102" s="114" t="s">
        <v>99</v>
      </c>
      <c r="E102" s="115"/>
      <c r="F102" s="115"/>
      <c r="G102" s="115"/>
      <c r="H102" s="115"/>
      <c r="I102" s="115"/>
      <c r="J102" s="116">
        <f>J174</f>
        <v>0</v>
      </c>
      <c r="L102" s="113"/>
    </row>
    <row r="103" spans="1:31" s="10" customFormat="1" ht="19.899999999999999" customHeight="1">
      <c r="B103" s="113"/>
      <c r="D103" s="114" t="s">
        <v>100</v>
      </c>
      <c r="E103" s="115"/>
      <c r="F103" s="115"/>
      <c r="G103" s="115"/>
      <c r="H103" s="115"/>
      <c r="I103" s="115"/>
      <c r="J103" s="116">
        <f>J193</f>
        <v>0</v>
      </c>
      <c r="L103" s="113"/>
    </row>
    <row r="104" spans="1:31" s="10" customFormat="1" ht="19.899999999999999" customHeight="1">
      <c r="B104" s="113"/>
      <c r="D104" s="114" t="s">
        <v>101</v>
      </c>
      <c r="E104" s="115"/>
      <c r="F104" s="115"/>
      <c r="G104" s="115"/>
      <c r="H104" s="115"/>
      <c r="I104" s="115"/>
      <c r="J104" s="116">
        <f>J216</f>
        <v>0</v>
      </c>
      <c r="L104" s="113"/>
    </row>
    <row r="105" spans="1:31" s="9" customFormat="1" ht="24.95" customHeight="1">
      <c r="B105" s="109"/>
      <c r="D105" s="110" t="s">
        <v>105</v>
      </c>
      <c r="E105" s="111"/>
      <c r="F105" s="111"/>
      <c r="G105" s="111"/>
      <c r="H105" s="111"/>
      <c r="I105" s="111"/>
      <c r="J105" s="112">
        <f>J218</f>
        <v>0</v>
      </c>
      <c r="L105" s="109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9.25" customHeight="1">
      <c r="A108" s="26"/>
      <c r="B108" s="27"/>
      <c r="C108" s="108" t="s">
        <v>106</v>
      </c>
      <c r="D108" s="26"/>
      <c r="E108" s="26"/>
      <c r="F108" s="26"/>
      <c r="G108" s="26"/>
      <c r="H108" s="26"/>
      <c r="I108" s="26"/>
      <c r="J108" s="117">
        <v>0</v>
      </c>
      <c r="K108" s="26"/>
      <c r="L108" s="36"/>
      <c r="N108" s="118" t="s">
        <v>35</v>
      </c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8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9.25" customHeight="1">
      <c r="A110" s="26"/>
      <c r="B110" s="27"/>
      <c r="C110" s="119" t="s">
        <v>107</v>
      </c>
      <c r="D110" s="98"/>
      <c r="E110" s="98"/>
      <c r="F110" s="98"/>
      <c r="G110" s="98"/>
      <c r="H110" s="98"/>
      <c r="I110" s="98"/>
      <c r="J110" s="120">
        <f>ROUND(J96+J108,2)</f>
        <v>0</v>
      </c>
      <c r="K110" s="98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5" spans="1:31" s="2" customFormat="1" ht="6.95" customHeight="1">
      <c r="A115" s="26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24.95" customHeight="1">
      <c r="A116" s="26"/>
      <c r="B116" s="27"/>
      <c r="C116" s="18" t="s">
        <v>108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2" customHeight="1">
      <c r="A118" s="26"/>
      <c r="B118" s="27"/>
      <c r="C118" s="23" t="s">
        <v>12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6.5" customHeight="1">
      <c r="A119" s="26"/>
      <c r="B119" s="27"/>
      <c r="C119" s="26"/>
      <c r="D119" s="26"/>
      <c r="E119" s="206" t="str">
        <f>E7</f>
        <v>Rekonštrukcia chodníkov v obci Sirník</v>
      </c>
      <c r="F119" s="207"/>
      <c r="G119" s="207"/>
      <c r="H119" s="207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85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183" t="str">
        <f>E9</f>
        <v>01.2 - časť 2</v>
      </c>
      <c r="F121" s="205"/>
      <c r="G121" s="205"/>
      <c r="H121" s="205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16</v>
      </c>
      <c r="D123" s="26"/>
      <c r="E123" s="26"/>
      <c r="F123" s="21" t="str">
        <f>F12</f>
        <v xml:space="preserve">Sirnik </v>
      </c>
      <c r="G123" s="26"/>
      <c r="H123" s="26"/>
      <c r="I123" s="23" t="s">
        <v>18</v>
      </c>
      <c r="J123" s="49" t="str">
        <f>IF(J12="","",J12)</f>
        <v>9. 3. 2020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5.2" customHeight="1">
      <c r="A125" s="26"/>
      <c r="B125" s="27"/>
      <c r="C125" s="23" t="s">
        <v>20</v>
      </c>
      <c r="D125" s="26"/>
      <c r="E125" s="26"/>
      <c r="F125" s="21" t="str">
        <f>E15</f>
        <v xml:space="preserve">Obec Sirnik </v>
      </c>
      <c r="G125" s="26"/>
      <c r="H125" s="26"/>
      <c r="I125" s="23" t="s">
        <v>26</v>
      </c>
      <c r="J125" s="24" t="str">
        <f>E21</f>
        <v xml:space="preserve"> 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24</v>
      </c>
      <c r="D126" s="26"/>
      <c r="E126" s="26"/>
      <c r="F126" s="21" t="str">
        <f>IF(E18="","",E18)</f>
        <v xml:space="preserve"> </v>
      </c>
      <c r="G126" s="26"/>
      <c r="H126" s="26"/>
      <c r="I126" s="23" t="s">
        <v>29</v>
      </c>
      <c r="J126" s="24" t="str">
        <f>E24</f>
        <v xml:space="preserve"> 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>
      <c r="A128" s="121"/>
      <c r="B128" s="122"/>
      <c r="C128" s="123" t="s">
        <v>109</v>
      </c>
      <c r="D128" s="124" t="s">
        <v>56</v>
      </c>
      <c r="E128" s="124" t="s">
        <v>52</v>
      </c>
      <c r="F128" s="124" t="s">
        <v>53</v>
      </c>
      <c r="G128" s="124" t="s">
        <v>110</v>
      </c>
      <c r="H128" s="124" t="s">
        <v>111</v>
      </c>
      <c r="I128" s="124" t="s">
        <v>112</v>
      </c>
      <c r="J128" s="125" t="s">
        <v>91</v>
      </c>
      <c r="K128" s="126" t="s">
        <v>113</v>
      </c>
      <c r="L128" s="127"/>
      <c r="M128" s="56" t="s">
        <v>1</v>
      </c>
      <c r="N128" s="57" t="s">
        <v>35</v>
      </c>
      <c r="O128" s="57" t="s">
        <v>114</v>
      </c>
      <c r="P128" s="57" t="s">
        <v>115</v>
      </c>
      <c r="Q128" s="57" t="s">
        <v>116</v>
      </c>
      <c r="R128" s="57" t="s">
        <v>117</v>
      </c>
      <c r="S128" s="57" t="s">
        <v>118</v>
      </c>
      <c r="T128" s="58" t="s">
        <v>119</v>
      </c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</row>
    <row r="129" spans="1:65" s="2" customFormat="1" ht="22.9" customHeight="1">
      <c r="A129" s="26"/>
      <c r="B129" s="27"/>
      <c r="C129" s="63" t="s">
        <v>87</v>
      </c>
      <c r="D129" s="26"/>
      <c r="E129" s="26"/>
      <c r="F129" s="26"/>
      <c r="G129" s="26"/>
      <c r="H129" s="26"/>
      <c r="I129" s="26"/>
      <c r="J129" s="128">
        <f>BK129</f>
        <v>0</v>
      </c>
      <c r="K129" s="26"/>
      <c r="L129" s="27"/>
      <c r="M129" s="59"/>
      <c r="N129" s="50"/>
      <c r="O129" s="60"/>
      <c r="P129" s="129">
        <f>P130+P218</f>
        <v>4.3920000000000003</v>
      </c>
      <c r="Q129" s="60"/>
      <c r="R129" s="129">
        <f>R130+R218</f>
        <v>94.391200400000002</v>
      </c>
      <c r="S129" s="60"/>
      <c r="T129" s="130">
        <f>T130+T218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70</v>
      </c>
      <c r="AU129" s="14" t="s">
        <v>93</v>
      </c>
      <c r="BK129" s="131">
        <f>BK130+BK218</f>
        <v>0</v>
      </c>
    </row>
    <row r="130" spans="1:65" s="12" customFormat="1" ht="25.9" customHeight="1">
      <c r="B130" s="132"/>
      <c r="D130" s="133" t="s">
        <v>70</v>
      </c>
      <c r="E130" s="134" t="s">
        <v>120</v>
      </c>
      <c r="F130" s="134" t="s">
        <v>121</v>
      </c>
      <c r="J130" s="135">
        <f>BK130</f>
        <v>0</v>
      </c>
      <c r="L130" s="132"/>
      <c r="M130" s="136"/>
      <c r="N130" s="137"/>
      <c r="O130" s="137"/>
      <c r="P130" s="138">
        <f>P131+P150+P153+P157+P174+P193+P216</f>
        <v>4.3920000000000003</v>
      </c>
      <c r="Q130" s="137"/>
      <c r="R130" s="138">
        <f>R131+R150+R153+R157+R174+R193+R216</f>
        <v>94.391200400000002</v>
      </c>
      <c r="S130" s="137"/>
      <c r="T130" s="139">
        <f>T131+T150+T153+T157+T174+T193+T216</f>
        <v>0</v>
      </c>
      <c r="AR130" s="133" t="s">
        <v>79</v>
      </c>
      <c r="AT130" s="140" t="s">
        <v>70</v>
      </c>
      <c r="AU130" s="140" t="s">
        <v>71</v>
      </c>
      <c r="AY130" s="133" t="s">
        <v>122</v>
      </c>
      <c r="BK130" s="141">
        <f>BK131+BK150+BK153+BK157+BK174+BK193+BK216</f>
        <v>0</v>
      </c>
    </row>
    <row r="131" spans="1:65" s="12" customFormat="1" ht="22.9" customHeight="1">
      <c r="B131" s="132"/>
      <c r="D131" s="133" t="s">
        <v>70</v>
      </c>
      <c r="E131" s="142" t="s">
        <v>79</v>
      </c>
      <c r="F131" s="142" t="s">
        <v>123</v>
      </c>
      <c r="J131" s="143">
        <f>BK131</f>
        <v>0</v>
      </c>
      <c r="L131" s="132"/>
      <c r="M131" s="136"/>
      <c r="N131" s="137"/>
      <c r="O131" s="137"/>
      <c r="P131" s="138">
        <f>SUM(P132:P149)</f>
        <v>0</v>
      </c>
      <c r="Q131" s="137"/>
      <c r="R131" s="138">
        <f>SUM(R132:R149)</f>
        <v>0</v>
      </c>
      <c r="S131" s="137"/>
      <c r="T131" s="139">
        <f>SUM(T132:T149)</f>
        <v>0</v>
      </c>
      <c r="AR131" s="133" t="s">
        <v>79</v>
      </c>
      <c r="AT131" s="140" t="s">
        <v>70</v>
      </c>
      <c r="AU131" s="140" t="s">
        <v>79</v>
      </c>
      <c r="AY131" s="133" t="s">
        <v>122</v>
      </c>
      <c r="BK131" s="141">
        <f>SUM(BK132:BK149)</f>
        <v>0</v>
      </c>
    </row>
    <row r="132" spans="1:65" s="2" customFormat="1" ht="21.75" customHeight="1">
      <c r="A132" s="26"/>
      <c r="B132" s="144"/>
      <c r="C132" s="145" t="s">
        <v>79</v>
      </c>
      <c r="D132" s="145" t="s">
        <v>124</v>
      </c>
      <c r="E132" s="146" t="s">
        <v>133</v>
      </c>
      <c r="F132" s="147" t="s">
        <v>134</v>
      </c>
      <c r="G132" s="148" t="s">
        <v>135</v>
      </c>
      <c r="H132" s="149">
        <v>298.5</v>
      </c>
      <c r="I132" s="149"/>
      <c r="J132" s="149">
        <f t="shared" ref="J132:J149" si="0">ROUND(I132*H132,3)</f>
        <v>0</v>
      </c>
      <c r="K132" s="150"/>
      <c r="L132" s="27"/>
      <c r="M132" s="151" t="s">
        <v>1</v>
      </c>
      <c r="N132" s="152" t="s">
        <v>37</v>
      </c>
      <c r="O132" s="153">
        <v>0</v>
      </c>
      <c r="P132" s="153">
        <f t="shared" ref="P132:P149" si="1">O132*H132</f>
        <v>0</v>
      </c>
      <c r="Q132" s="153">
        <v>0</v>
      </c>
      <c r="R132" s="153">
        <f t="shared" ref="R132:R149" si="2">Q132*H132</f>
        <v>0</v>
      </c>
      <c r="S132" s="153">
        <v>0</v>
      </c>
      <c r="T132" s="154">
        <f t="shared" ref="T132:T149" si="3"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128</v>
      </c>
      <c r="AT132" s="155" t="s">
        <v>124</v>
      </c>
      <c r="AU132" s="155" t="s">
        <v>129</v>
      </c>
      <c r="AY132" s="14" t="s">
        <v>122</v>
      </c>
      <c r="BE132" s="156">
        <f t="shared" ref="BE132:BE149" si="4">IF(N132="základná",J132,0)</f>
        <v>0</v>
      </c>
      <c r="BF132" s="156">
        <f t="shared" ref="BF132:BF149" si="5">IF(N132="znížená",J132,0)</f>
        <v>0</v>
      </c>
      <c r="BG132" s="156">
        <f t="shared" ref="BG132:BG149" si="6">IF(N132="zákl. prenesená",J132,0)</f>
        <v>0</v>
      </c>
      <c r="BH132" s="156">
        <f t="shared" ref="BH132:BH149" si="7">IF(N132="zníž. prenesená",J132,0)</f>
        <v>0</v>
      </c>
      <c r="BI132" s="156">
        <f t="shared" ref="BI132:BI149" si="8">IF(N132="nulová",J132,0)</f>
        <v>0</v>
      </c>
      <c r="BJ132" s="14" t="s">
        <v>129</v>
      </c>
      <c r="BK132" s="157">
        <f t="shared" ref="BK132:BK149" si="9">ROUND(I132*H132,3)</f>
        <v>0</v>
      </c>
      <c r="BL132" s="14" t="s">
        <v>128</v>
      </c>
      <c r="BM132" s="155" t="s">
        <v>129</v>
      </c>
    </row>
    <row r="133" spans="1:65" s="2" customFormat="1" ht="21.75" customHeight="1">
      <c r="A133" s="26"/>
      <c r="B133" s="144"/>
      <c r="C133" s="145" t="s">
        <v>129</v>
      </c>
      <c r="D133" s="145" t="s">
        <v>124</v>
      </c>
      <c r="E133" s="146" t="s">
        <v>406</v>
      </c>
      <c r="F133" s="147" t="s">
        <v>407</v>
      </c>
      <c r="G133" s="148" t="s">
        <v>135</v>
      </c>
      <c r="H133" s="149">
        <v>17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37</v>
      </c>
      <c r="O133" s="153">
        <v>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128</v>
      </c>
      <c r="AT133" s="155" t="s">
        <v>124</v>
      </c>
      <c r="AU133" s="155" t="s">
        <v>129</v>
      </c>
      <c r="AY133" s="14" t="s">
        <v>122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129</v>
      </c>
      <c r="BK133" s="157">
        <f t="shared" si="9"/>
        <v>0</v>
      </c>
      <c r="BL133" s="14" t="s">
        <v>128</v>
      </c>
      <c r="BM133" s="155" t="s">
        <v>128</v>
      </c>
    </row>
    <row r="134" spans="1:65" s="2" customFormat="1" ht="21.75" customHeight="1">
      <c r="A134" s="26"/>
      <c r="B134" s="144"/>
      <c r="C134" s="145" t="s">
        <v>132</v>
      </c>
      <c r="D134" s="145" t="s">
        <v>124</v>
      </c>
      <c r="E134" s="146" t="s">
        <v>137</v>
      </c>
      <c r="F134" s="147" t="s">
        <v>138</v>
      </c>
      <c r="G134" s="148" t="s">
        <v>135</v>
      </c>
      <c r="H134" s="149">
        <v>88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37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128</v>
      </c>
      <c r="AT134" s="155" t="s">
        <v>124</v>
      </c>
      <c r="AU134" s="155" t="s">
        <v>129</v>
      </c>
      <c r="AY134" s="14" t="s">
        <v>122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129</v>
      </c>
      <c r="BK134" s="157">
        <f t="shared" si="9"/>
        <v>0</v>
      </c>
      <c r="BL134" s="14" t="s">
        <v>128</v>
      </c>
      <c r="BM134" s="155" t="s">
        <v>136</v>
      </c>
    </row>
    <row r="135" spans="1:65" s="2" customFormat="1" ht="21.75" customHeight="1">
      <c r="A135" s="26"/>
      <c r="B135" s="144"/>
      <c r="C135" s="145" t="s">
        <v>128</v>
      </c>
      <c r="D135" s="145" t="s">
        <v>124</v>
      </c>
      <c r="E135" s="146" t="s">
        <v>141</v>
      </c>
      <c r="F135" s="147" t="s">
        <v>142</v>
      </c>
      <c r="G135" s="148" t="s">
        <v>135</v>
      </c>
      <c r="H135" s="149">
        <v>129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37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128</v>
      </c>
      <c r="AT135" s="155" t="s">
        <v>124</v>
      </c>
      <c r="AU135" s="155" t="s">
        <v>129</v>
      </c>
      <c r="AY135" s="14" t="s">
        <v>122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129</v>
      </c>
      <c r="BK135" s="157">
        <f t="shared" si="9"/>
        <v>0</v>
      </c>
      <c r="BL135" s="14" t="s">
        <v>128</v>
      </c>
      <c r="BM135" s="155" t="s">
        <v>139</v>
      </c>
    </row>
    <row r="136" spans="1:65" s="2" customFormat="1" ht="21.75" customHeight="1">
      <c r="A136" s="26"/>
      <c r="B136" s="144"/>
      <c r="C136" s="145" t="s">
        <v>140</v>
      </c>
      <c r="D136" s="145" t="s">
        <v>124</v>
      </c>
      <c r="E136" s="146" t="s">
        <v>144</v>
      </c>
      <c r="F136" s="147" t="s">
        <v>145</v>
      </c>
      <c r="G136" s="148" t="s">
        <v>135</v>
      </c>
      <c r="H136" s="149">
        <v>157.5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37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128</v>
      </c>
      <c r="AT136" s="155" t="s">
        <v>124</v>
      </c>
      <c r="AU136" s="155" t="s">
        <v>129</v>
      </c>
      <c r="AY136" s="14" t="s">
        <v>122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129</v>
      </c>
      <c r="BK136" s="157">
        <f t="shared" si="9"/>
        <v>0</v>
      </c>
      <c r="BL136" s="14" t="s">
        <v>128</v>
      </c>
      <c r="BM136" s="155" t="s">
        <v>143</v>
      </c>
    </row>
    <row r="137" spans="1:65" s="2" customFormat="1" ht="21.75" customHeight="1">
      <c r="A137" s="26"/>
      <c r="B137" s="144"/>
      <c r="C137" s="145" t="s">
        <v>136</v>
      </c>
      <c r="D137" s="145" t="s">
        <v>124</v>
      </c>
      <c r="E137" s="146" t="s">
        <v>148</v>
      </c>
      <c r="F137" s="147" t="s">
        <v>149</v>
      </c>
      <c r="G137" s="148" t="s">
        <v>135</v>
      </c>
      <c r="H137" s="149">
        <v>391.5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37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128</v>
      </c>
      <c r="AT137" s="155" t="s">
        <v>124</v>
      </c>
      <c r="AU137" s="155" t="s">
        <v>129</v>
      </c>
      <c r="AY137" s="14" t="s">
        <v>122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129</v>
      </c>
      <c r="BK137" s="157">
        <f t="shared" si="9"/>
        <v>0</v>
      </c>
      <c r="BL137" s="14" t="s">
        <v>128</v>
      </c>
      <c r="BM137" s="155" t="s">
        <v>146</v>
      </c>
    </row>
    <row r="138" spans="1:65" s="2" customFormat="1" ht="21.75" customHeight="1">
      <c r="A138" s="26"/>
      <c r="B138" s="144"/>
      <c r="C138" s="145" t="s">
        <v>147</v>
      </c>
      <c r="D138" s="145" t="s">
        <v>124</v>
      </c>
      <c r="E138" s="146" t="s">
        <v>151</v>
      </c>
      <c r="F138" s="147" t="s">
        <v>152</v>
      </c>
      <c r="G138" s="148" t="s">
        <v>135</v>
      </c>
      <c r="H138" s="149">
        <v>180.5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37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128</v>
      </c>
      <c r="AT138" s="155" t="s">
        <v>124</v>
      </c>
      <c r="AU138" s="155" t="s">
        <v>129</v>
      </c>
      <c r="AY138" s="14" t="s">
        <v>122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129</v>
      </c>
      <c r="BK138" s="157">
        <f t="shared" si="9"/>
        <v>0</v>
      </c>
      <c r="BL138" s="14" t="s">
        <v>128</v>
      </c>
      <c r="BM138" s="155" t="s">
        <v>150</v>
      </c>
    </row>
    <row r="139" spans="1:65" s="2" customFormat="1" ht="21.75" customHeight="1">
      <c r="A139" s="26"/>
      <c r="B139" s="144"/>
      <c r="C139" s="145" t="s">
        <v>139</v>
      </c>
      <c r="D139" s="145" t="s">
        <v>124</v>
      </c>
      <c r="E139" s="146" t="s">
        <v>155</v>
      </c>
      <c r="F139" s="147" t="s">
        <v>156</v>
      </c>
      <c r="G139" s="148" t="s">
        <v>157</v>
      </c>
      <c r="H139" s="149">
        <v>226.965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37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128</v>
      </c>
      <c r="AT139" s="155" t="s">
        <v>124</v>
      </c>
      <c r="AU139" s="155" t="s">
        <v>129</v>
      </c>
      <c r="AY139" s="14" t="s">
        <v>122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129</v>
      </c>
      <c r="BK139" s="157">
        <f t="shared" si="9"/>
        <v>0</v>
      </c>
      <c r="BL139" s="14" t="s">
        <v>128</v>
      </c>
      <c r="BM139" s="155" t="s">
        <v>153</v>
      </c>
    </row>
    <row r="140" spans="1:65" s="2" customFormat="1" ht="21.75" customHeight="1">
      <c r="A140" s="26"/>
      <c r="B140" s="144"/>
      <c r="C140" s="145" t="s">
        <v>154</v>
      </c>
      <c r="D140" s="145" t="s">
        <v>124</v>
      </c>
      <c r="E140" s="146" t="s">
        <v>159</v>
      </c>
      <c r="F140" s="147" t="s">
        <v>160</v>
      </c>
      <c r="G140" s="148" t="s">
        <v>157</v>
      </c>
      <c r="H140" s="149">
        <v>68.09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37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128</v>
      </c>
      <c r="AT140" s="155" t="s">
        <v>124</v>
      </c>
      <c r="AU140" s="155" t="s">
        <v>129</v>
      </c>
      <c r="AY140" s="14" t="s">
        <v>122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129</v>
      </c>
      <c r="BK140" s="157">
        <f t="shared" si="9"/>
        <v>0</v>
      </c>
      <c r="BL140" s="14" t="s">
        <v>128</v>
      </c>
      <c r="BM140" s="155" t="s">
        <v>158</v>
      </c>
    </row>
    <row r="141" spans="1:65" s="2" customFormat="1" ht="21.75" customHeight="1">
      <c r="A141" s="26"/>
      <c r="B141" s="144"/>
      <c r="C141" s="145" t="s">
        <v>143</v>
      </c>
      <c r="D141" s="145" t="s">
        <v>124</v>
      </c>
      <c r="E141" s="146" t="s">
        <v>408</v>
      </c>
      <c r="F141" s="147" t="s">
        <v>409</v>
      </c>
      <c r="G141" s="148" t="s">
        <v>157</v>
      </c>
      <c r="H141" s="149">
        <v>141.92099999999999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37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128</v>
      </c>
      <c r="AT141" s="155" t="s">
        <v>124</v>
      </c>
      <c r="AU141" s="155" t="s">
        <v>129</v>
      </c>
      <c r="AY141" s="14" t="s">
        <v>122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129</v>
      </c>
      <c r="BK141" s="157">
        <f t="shared" si="9"/>
        <v>0</v>
      </c>
      <c r="BL141" s="14" t="s">
        <v>128</v>
      </c>
      <c r="BM141" s="155" t="s">
        <v>7</v>
      </c>
    </row>
    <row r="142" spans="1:65" s="2" customFormat="1" ht="33" customHeight="1">
      <c r="A142" s="26"/>
      <c r="B142" s="144"/>
      <c r="C142" s="145" t="s">
        <v>161</v>
      </c>
      <c r="D142" s="145" t="s">
        <v>124</v>
      </c>
      <c r="E142" s="146" t="s">
        <v>410</v>
      </c>
      <c r="F142" s="147" t="s">
        <v>411</v>
      </c>
      <c r="G142" s="148" t="s">
        <v>157</v>
      </c>
      <c r="H142" s="149">
        <v>42.576000000000001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37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128</v>
      </c>
      <c r="AT142" s="155" t="s">
        <v>124</v>
      </c>
      <c r="AU142" s="155" t="s">
        <v>129</v>
      </c>
      <c r="AY142" s="14" t="s">
        <v>122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129</v>
      </c>
      <c r="BK142" s="157">
        <f t="shared" si="9"/>
        <v>0</v>
      </c>
      <c r="BL142" s="14" t="s">
        <v>128</v>
      </c>
      <c r="BM142" s="155" t="s">
        <v>164</v>
      </c>
    </row>
    <row r="143" spans="1:65" s="2" customFormat="1" ht="33" customHeight="1">
      <c r="A143" s="26"/>
      <c r="B143" s="144"/>
      <c r="C143" s="145" t="s">
        <v>146</v>
      </c>
      <c r="D143" s="145" t="s">
        <v>124</v>
      </c>
      <c r="E143" s="146" t="s">
        <v>162</v>
      </c>
      <c r="F143" s="147" t="s">
        <v>163</v>
      </c>
      <c r="G143" s="148" t="s">
        <v>157</v>
      </c>
      <c r="H143" s="149">
        <v>306.21100000000001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37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128</v>
      </c>
      <c r="AT143" s="155" t="s">
        <v>124</v>
      </c>
      <c r="AU143" s="155" t="s">
        <v>129</v>
      </c>
      <c r="AY143" s="14" t="s">
        <v>122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129</v>
      </c>
      <c r="BK143" s="157">
        <f t="shared" si="9"/>
        <v>0</v>
      </c>
      <c r="BL143" s="14" t="s">
        <v>128</v>
      </c>
      <c r="BM143" s="155" t="s">
        <v>167</v>
      </c>
    </row>
    <row r="144" spans="1:65" s="2" customFormat="1" ht="21.75" customHeight="1">
      <c r="A144" s="26"/>
      <c r="B144" s="144"/>
      <c r="C144" s="145" t="s">
        <v>168</v>
      </c>
      <c r="D144" s="145" t="s">
        <v>124</v>
      </c>
      <c r="E144" s="146" t="s">
        <v>165</v>
      </c>
      <c r="F144" s="147" t="s">
        <v>166</v>
      </c>
      <c r="G144" s="148" t="s">
        <v>157</v>
      </c>
      <c r="H144" s="149">
        <v>306.21100000000001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37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128</v>
      </c>
      <c r="AT144" s="155" t="s">
        <v>124</v>
      </c>
      <c r="AU144" s="155" t="s">
        <v>129</v>
      </c>
      <c r="AY144" s="14" t="s">
        <v>122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129</v>
      </c>
      <c r="BK144" s="157">
        <f t="shared" si="9"/>
        <v>0</v>
      </c>
      <c r="BL144" s="14" t="s">
        <v>128</v>
      </c>
      <c r="BM144" s="155" t="s">
        <v>171</v>
      </c>
    </row>
    <row r="145" spans="1:65" s="2" customFormat="1" ht="16.5" customHeight="1">
      <c r="A145" s="26"/>
      <c r="B145" s="144"/>
      <c r="C145" s="145" t="s">
        <v>150</v>
      </c>
      <c r="D145" s="145" t="s">
        <v>124</v>
      </c>
      <c r="E145" s="146" t="s">
        <v>169</v>
      </c>
      <c r="F145" s="147" t="s">
        <v>170</v>
      </c>
      <c r="G145" s="148" t="s">
        <v>157</v>
      </c>
      <c r="H145" s="149">
        <v>306.21100000000001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37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128</v>
      </c>
      <c r="AT145" s="155" t="s">
        <v>124</v>
      </c>
      <c r="AU145" s="155" t="s">
        <v>129</v>
      </c>
      <c r="AY145" s="14" t="s">
        <v>122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129</v>
      </c>
      <c r="BK145" s="157">
        <f t="shared" si="9"/>
        <v>0</v>
      </c>
      <c r="BL145" s="14" t="s">
        <v>128</v>
      </c>
      <c r="BM145" s="155" t="s">
        <v>174</v>
      </c>
    </row>
    <row r="146" spans="1:65" s="2" customFormat="1" ht="21.75" customHeight="1">
      <c r="A146" s="26"/>
      <c r="B146" s="144"/>
      <c r="C146" s="145" t="s">
        <v>175</v>
      </c>
      <c r="D146" s="145" t="s">
        <v>124</v>
      </c>
      <c r="E146" s="146" t="s">
        <v>172</v>
      </c>
      <c r="F146" s="147" t="s">
        <v>173</v>
      </c>
      <c r="G146" s="148" t="s">
        <v>157</v>
      </c>
      <c r="H146" s="149">
        <v>62.674999999999997</v>
      </c>
      <c r="I146" s="149"/>
      <c r="J146" s="149">
        <f t="shared" si="0"/>
        <v>0</v>
      </c>
      <c r="K146" s="150"/>
      <c r="L146" s="27"/>
      <c r="M146" s="151" t="s">
        <v>1</v>
      </c>
      <c r="N146" s="152" t="s">
        <v>37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128</v>
      </c>
      <c r="AT146" s="155" t="s">
        <v>124</v>
      </c>
      <c r="AU146" s="155" t="s">
        <v>129</v>
      </c>
      <c r="AY146" s="14" t="s">
        <v>122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129</v>
      </c>
      <c r="BK146" s="157">
        <f t="shared" si="9"/>
        <v>0</v>
      </c>
      <c r="BL146" s="14" t="s">
        <v>128</v>
      </c>
      <c r="BM146" s="155" t="s">
        <v>178</v>
      </c>
    </row>
    <row r="147" spans="1:65" s="2" customFormat="1" ht="21.75" customHeight="1">
      <c r="A147" s="26"/>
      <c r="B147" s="144"/>
      <c r="C147" s="145" t="s">
        <v>153</v>
      </c>
      <c r="D147" s="145" t="s">
        <v>124</v>
      </c>
      <c r="E147" s="146" t="s">
        <v>176</v>
      </c>
      <c r="F147" s="147" t="s">
        <v>177</v>
      </c>
      <c r="G147" s="148" t="s">
        <v>157</v>
      </c>
      <c r="H147" s="149">
        <v>67.429000000000002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37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128</v>
      </c>
      <c r="AT147" s="155" t="s">
        <v>124</v>
      </c>
      <c r="AU147" s="155" t="s">
        <v>129</v>
      </c>
      <c r="AY147" s="14" t="s">
        <v>122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129</v>
      </c>
      <c r="BK147" s="157">
        <f t="shared" si="9"/>
        <v>0</v>
      </c>
      <c r="BL147" s="14" t="s">
        <v>128</v>
      </c>
      <c r="BM147" s="155" t="s">
        <v>182</v>
      </c>
    </row>
    <row r="148" spans="1:65" s="2" customFormat="1" ht="16.5" customHeight="1">
      <c r="A148" s="26"/>
      <c r="B148" s="144"/>
      <c r="C148" s="158" t="s">
        <v>183</v>
      </c>
      <c r="D148" s="158" t="s">
        <v>179</v>
      </c>
      <c r="E148" s="159" t="s">
        <v>180</v>
      </c>
      <c r="F148" s="160" t="s">
        <v>181</v>
      </c>
      <c r="G148" s="161" t="s">
        <v>157</v>
      </c>
      <c r="H148" s="162">
        <v>67.429000000000002</v>
      </c>
      <c r="I148" s="162"/>
      <c r="J148" s="162">
        <f t="shared" si="0"/>
        <v>0</v>
      </c>
      <c r="K148" s="163"/>
      <c r="L148" s="164"/>
      <c r="M148" s="165" t="s">
        <v>1</v>
      </c>
      <c r="N148" s="166" t="s">
        <v>37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139</v>
      </c>
      <c r="AT148" s="155" t="s">
        <v>179</v>
      </c>
      <c r="AU148" s="155" t="s">
        <v>129</v>
      </c>
      <c r="AY148" s="14" t="s">
        <v>122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129</v>
      </c>
      <c r="BK148" s="157">
        <f t="shared" si="9"/>
        <v>0</v>
      </c>
      <c r="BL148" s="14" t="s">
        <v>128</v>
      </c>
      <c r="BM148" s="155" t="s">
        <v>186</v>
      </c>
    </row>
    <row r="149" spans="1:65" s="2" customFormat="1" ht="16.5" customHeight="1">
      <c r="A149" s="26"/>
      <c r="B149" s="144"/>
      <c r="C149" s="145" t="s">
        <v>158</v>
      </c>
      <c r="D149" s="145" t="s">
        <v>124</v>
      </c>
      <c r="E149" s="146" t="s">
        <v>184</v>
      </c>
      <c r="F149" s="147" t="s">
        <v>185</v>
      </c>
      <c r="G149" s="148" t="s">
        <v>135</v>
      </c>
      <c r="H149" s="149">
        <v>896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37</v>
      </c>
      <c r="O149" s="153">
        <v>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128</v>
      </c>
      <c r="AT149" s="155" t="s">
        <v>124</v>
      </c>
      <c r="AU149" s="155" t="s">
        <v>129</v>
      </c>
      <c r="AY149" s="14" t="s">
        <v>122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129</v>
      </c>
      <c r="BK149" s="157">
        <f t="shared" si="9"/>
        <v>0</v>
      </c>
      <c r="BL149" s="14" t="s">
        <v>128</v>
      </c>
      <c r="BM149" s="155" t="s">
        <v>190</v>
      </c>
    </row>
    <row r="150" spans="1:65" s="12" customFormat="1" ht="22.9" customHeight="1">
      <c r="B150" s="132"/>
      <c r="D150" s="133" t="s">
        <v>70</v>
      </c>
      <c r="E150" s="142" t="s">
        <v>129</v>
      </c>
      <c r="F150" s="142" t="s">
        <v>187</v>
      </c>
      <c r="J150" s="143">
        <f>BK150</f>
        <v>0</v>
      </c>
      <c r="L150" s="132"/>
      <c r="M150" s="136"/>
      <c r="N150" s="137"/>
      <c r="O150" s="137"/>
      <c r="P150" s="138">
        <f>SUM(P151:P152)</f>
        <v>0</v>
      </c>
      <c r="Q150" s="137"/>
      <c r="R150" s="138">
        <f>SUM(R151:R152)</f>
        <v>0</v>
      </c>
      <c r="S150" s="137"/>
      <c r="T150" s="139">
        <f>SUM(T151:T152)</f>
        <v>0</v>
      </c>
      <c r="AR150" s="133" t="s">
        <v>79</v>
      </c>
      <c r="AT150" s="140" t="s">
        <v>70</v>
      </c>
      <c r="AU150" s="140" t="s">
        <v>79</v>
      </c>
      <c r="AY150" s="133" t="s">
        <v>122</v>
      </c>
      <c r="BK150" s="141">
        <f>SUM(BK151:BK152)</f>
        <v>0</v>
      </c>
    </row>
    <row r="151" spans="1:65" s="2" customFormat="1" ht="21.75" customHeight="1">
      <c r="A151" s="26"/>
      <c r="B151" s="144"/>
      <c r="C151" s="145" t="s">
        <v>191</v>
      </c>
      <c r="D151" s="145" t="s">
        <v>124</v>
      </c>
      <c r="E151" s="146" t="s">
        <v>188</v>
      </c>
      <c r="F151" s="147" t="s">
        <v>189</v>
      </c>
      <c r="G151" s="148" t="s">
        <v>135</v>
      </c>
      <c r="H151" s="149">
        <v>554</v>
      </c>
      <c r="I151" s="149"/>
      <c r="J151" s="149">
        <f>ROUND(I151*H151,3)</f>
        <v>0</v>
      </c>
      <c r="K151" s="150"/>
      <c r="L151" s="27"/>
      <c r="M151" s="151" t="s">
        <v>1</v>
      </c>
      <c r="N151" s="152" t="s">
        <v>37</v>
      </c>
      <c r="O151" s="153">
        <v>0</v>
      </c>
      <c r="P151" s="153">
        <f>O151*H151</f>
        <v>0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128</v>
      </c>
      <c r="AT151" s="155" t="s">
        <v>124</v>
      </c>
      <c r="AU151" s="155" t="s">
        <v>129</v>
      </c>
      <c r="AY151" s="14" t="s">
        <v>122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129</v>
      </c>
      <c r="BK151" s="157">
        <f>ROUND(I151*H151,3)</f>
        <v>0</v>
      </c>
      <c r="BL151" s="14" t="s">
        <v>128</v>
      </c>
      <c r="BM151" s="155" t="s">
        <v>194</v>
      </c>
    </row>
    <row r="152" spans="1:65" s="2" customFormat="1" ht="21.75" customHeight="1">
      <c r="A152" s="26"/>
      <c r="B152" s="144"/>
      <c r="C152" s="158" t="s">
        <v>7</v>
      </c>
      <c r="D152" s="158" t="s">
        <v>179</v>
      </c>
      <c r="E152" s="159" t="s">
        <v>192</v>
      </c>
      <c r="F152" s="160" t="s">
        <v>193</v>
      </c>
      <c r="G152" s="161" t="s">
        <v>135</v>
      </c>
      <c r="H152" s="162">
        <v>637.1</v>
      </c>
      <c r="I152" s="162"/>
      <c r="J152" s="162">
        <f>ROUND(I152*H152,3)</f>
        <v>0</v>
      </c>
      <c r="K152" s="163"/>
      <c r="L152" s="164"/>
      <c r="M152" s="165" t="s">
        <v>1</v>
      </c>
      <c r="N152" s="166" t="s">
        <v>37</v>
      </c>
      <c r="O152" s="153">
        <v>0</v>
      </c>
      <c r="P152" s="153">
        <f>O152*H152</f>
        <v>0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139</v>
      </c>
      <c r="AT152" s="155" t="s">
        <v>179</v>
      </c>
      <c r="AU152" s="155" t="s">
        <v>129</v>
      </c>
      <c r="AY152" s="14" t="s">
        <v>122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4" t="s">
        <v>129</v>
      </c>
      <c r="BK152" s="157">
        <f>ROUND(I152*H152,3)</f>
        <v>0</v>
      </c>
      <c r="BL152" s="14" t="s">
        <v>128</v>
      </c>
      <c r="BM152" s="155" t="s">
        <v>198</v>
      </c>
    </row>
    <row r="153" spans="1:65" s="12" customFormat="1" ht="22.9" customHeight="1">
      <c r="B153" s="132"/>
      <c r="D153" s="133" t="s">
        <v>70</v>
      </c>
      <c r="E153" s="142" t="s">
        <v>128</v>
      </c>
      <c r="F153" s="142" t="s">
        <v>195</v>
      </c>
      <c r="J153" s="143">
        <f>BK153</f>
        <v>0</v>
      </c>
      <c r="L153" s="132"/>
      <c r="M153" s="136"/>
      <c r="N153" s="137"/>
      <c r="O153" s="137"/>
      <c r="P153" s="138">
        <f>SUM(P154:P156)</f>
        <v>0</v>
      </c>
      <c r="Q153" s="137"/>
      <c r="R153" s="138">
        <f>SUM(R154:R156)</f>
        <v>0</v>
      </c>
      <c r="S153" s="137"/>
      <c r="T153" s="139">
        <f>SUM(T154:T156)</f>
        <v>0</v>
      </c>
      <c r="AR153" s="133" t="s">
        <v>79</v>
      </c>
      <c r="AT153" s="140" t="s">
        <v>70</v>
      </c>
      <c r="AU153" s="140" t="s">
        <v>79</v>
      </c>
      <c r="AY153" s="133" t="s">
        <v>122</v>
      </c>
      <c r="BK153" s="141">
        <f>SUM(BK154:BK156)</f>
        <v>0</v>
      </c>
    </row>
    <row r="154" spans="1:65" s="2" customFormat="1" ht="33" customHeight="1">
      <c r="A154" s="26"/>
      <c r="B154" s="144"/>
      <c r="C154" s="145" t="s">
        <v>199</v>
      </c>
      <c r="D154" s="145" t="s">
        <v>124</v>
      </c>
      <c r="E154" s="146" t="s">
        <v>196</v>
      </c>
      <c r="F154" s="147" t="s">
        <v>197</v>
      </c>
      <c r="G154" s="148" t="s">
        <v>157</v>
      </c>
      <c r="H154" s="149">
        <v>15.9</v>
      </c>
      <c r="I154" s="149"/>
      <c r="J154" s="149">
        <f>ROUND(I154*H154,3)</f>
        <v>0</v>
      </c>
      <c r="K154" s="150"/>
      <c r="L154" s="27"/>
      <c r="M154" s="151" t="s">
        <v>1</v>
      </c>
      <c r="N154" s="152" t="s">
        <v>37</v>
      </c>
      <c r="O154" s="153">
        <v>0</v>
      </c>
      <c r="P154" s="153">
        <f>O154*H154</f>
        <v>0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128</v>
      </c>
      <c r="AT154" s="155" t="s">
        <v>124</v>
      </c>
      <c r="AU154" s="155" t="s">
        <v>129</v>
      </c>
      <c r="AY154" s="14" t="s">
        <v>122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129</v>
      </c>
      <c r="BK154" s="157">
        <f>ROUND(I154*H154,3)</f>
        <v>0</v>
      </c>
      <c r="BL154" s="14" t="s">
        <v>128</v>
      </c>
      <c r="BM154" s="155" t="s">
        <v>202</v>
      </c>
    </row>
    <row r="155" spans="1:65" s="2" customFormat="1" ht="21.75" customHeight="1">
      <c r="A155" s="26"/>
      <c r="B155" s="144"/>
      <c r="C155" s="145" t="s">
        <v>164</v>
      </c>
      <c r="D155" s="145" t="s">
        <v>124</v>
      </c>
      <c r="E155" s="146" t="s">
        <v>200</v>
      </c>
      <c r="F155" s="147" t="s">
        <v>201</v>
      </c>
      <c r="G155" s="148" t="s">
        <v>157</v>
      </c>
      <c r="H155" s="149">
        <v>1.06</v>
      </c>
      <c r="I155" s="149"/>
      <c r="J155" s="149">
        <f>ROUND(I155*H155,3)</f>
        <v>0</v>
      </c>
      <c r="K155" s="150"/>
      <c r="L155" s="27"/>
      <c r="M155" s="151" t="s">
        <v>1</v>
      </c>
      <c r="N155" s="152" t="s">
        <v>37</v>
      </c>
      <c r="O155" s="153">
        <v>0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128</v>
      </c>
      <c r="AT155" s="155" t="s">
        <v>124</v>
      </c>
      <c r="AU155" s="155" t="s">
        <v>129</v>
      </c>
      <c r="AY155" s="14" t="s">
        <v>122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4" t="s">
        <v>129</v>
      </c>
      <c r="BK155" s="157">
        <f>ROUND(I155*H155,3)</f>
        <v>0</v>
      </c>
      <c r="BL155" s="14" t="s">
        <v>128</v>
      </c>
      <c r="BM155" s="155" t="s">
        <v>205</v>
      </c>
    </row>
    <row r="156" spans="1:65" s="2" customFormat="1" ht="21.75" customHeight="1">
      <c r="A156" s="26"/>
      <c r="B156" s="144"/>
      <c r="C156" s="145" t="s">
        <v>207</v>
      </c>
      <c r="D156" s="145" t="s">
        <v>124</v>
      </c>
      <c r="E156" s="146" t="s">
        <v>203</v>
      </c>
      <c r="F156" s="147" t="s">
        <v>204</v>
      </c>
      <c r="G156" s="148" t="s">
        <v>135</v>
      </c>
      <c r="H156" s="149">
        <v>2</v>
      </c>
      <c r="I156" s="149"/>
      <c r="J156" s="149">
        <f>ROUND(I156*H156,3)</f>
        <v>0</v>
      </c>
      <c r="K156" s="150"/>
      <c r="L156" s="27"/>
      <c r="M156" s="151" t="s">
        <v>1</v>
      </c>
      <c r="N156" s="152" t="s">
        <v>37</v>
      </c>
      <c r="O156" s="153">
        <v>0</v>
      </c>
      <c r="P156" s="153">
        <f>O156*H156</f>
        <v>0</v>
      </c>
      <c r="Q156" s="153">
        <v>0</v>
      </c>
      <c r="R156" s="153">
        <f>Q156*H156</f>
        <v>0</v>
      </c>
      <c r="S156" s="153">
        <v>0</v>
      </c>
      <c r="T156" s="154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128</v>
      </c>
      <c r="AT156" s="155" t="s">
        <v>124</v>
      </c>
      <c r="AU156" s="155" t="s">
        <v>129</v>
      </c>
      <c r="AY156" s="14" t="s">
        <v>122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4" t="s">
        <v>129</v>
      </c>
      <c r="BK156" s="157">
        <f>ROUND(I156*H156,3)</f>
        <v>0</v>
      </c>
      <c r="BL156" s="14" t="s">
        <v>128</v>
      </c>
      <c r="BM156" s="155" t="s">
        <v>210</v>
      </c>
    </row>
    <row r="157" spans="1:65" s="12" customFormat="1" ht="22.9" customHeight="1">
      <c r="B157" s="132"/>
      <c r="D157" s="133" t="s">
        <v>70</v>
      </c>
      <c r="E157" s="142" t="s">
        <v>140</v>
      </c>
      <c r="F157" s="142" t="s">
        <v>206</v>
      </c>
      <c r="J157" s="143">
        <f>BK157</f>
        <v>0</v>
      </c>
      <c r="L157" s="132"/>
      <c r="M157" s="136"/>
      <c r="N157" s="137"/>
      <c r="O157" s="137"/>
      <c r="P157" s="138">
        <f>SUM(P158:P173)</f>
        <v>0</v>
      </c>
      <c r="Q157" s="137"/>
      <c r="R157" s="138">
        <f>SUM(R158:R173)</f>
        <v>0.487512</v>
      </c>
      <c r="S157" s="137"/>
      <c r="T157" s="139">
        <f>SUM(T158:T173)</f>
        <v>0</v>
      </c>
      <c r="AR157" s="133" t="s">
        <v>79</v>
      </c>
      <c r="AT157" s="140" t="s">
        <v>70</v>
      </c>
      <c r="AU157" s="140" t="s">
        <v>79</v>
      </c>
      <c r="AY157" s="133" t="s">
        <v>122</v>
      </c>
      <c r="BK157" s="141">
        <f>SUM(BK158:BK173)</f>
        <v>0</v>
      </c>
    </row>
    <row r="158" spans="1:65" s="2" customFormat="1" ht="21.75" customHeight="1">
      <c r="A158" s="26"/>
      <c r="B158" s="144"/>
      <c r="C158" s="145" t="s">
        <v>167</v>
      </c>
      <c r="D158" s="145" t="s">
        <v>124</v>
      </c>
      <c r="E158" s="146" t="s">
        <v>208</v>
      </c>
      <c r="F158" s="147" t="s">
        <v>209</v>
      </c>
      <c r="G158" s="148" t="s">
        <v>135</v>
      </c>
      <c r="H158" s="149">
        <v>652</v>
      </c>
      <c r="I158" s="149"/>
      <c r="J158" s="149">
        <f t="shared" ref="J158:J173" si="10">ROUND(I158*H158,3)</f>
        <v>0</v>
      </c>
      <c r="K158" s="150"/>
      <c r="L158" s="27"/>
      <c r="M158" s="151" t="s">
        <v>1</v>
      </c>
      <c r="N158" s="152" t="s">
        <v>37</v>
      </c>
      <c r="O158" s="153">
        <v>0</v>
      </c>
      <c r="P158" s="153">
        <f t="shared" ref="P158:P173" si="11">O158*H158</f>
        <v>0</v>
      </c>
      <c r="Q158" s="153">
        <v>0</v>
      </c>
      <c r="R158" s="153">
        <f t="shared" ref="R158:R173" si="12">Q158*H158</f>
        <v>0</v>
      </c>
      <c r="S158" s="153">
        <v>0</v>
      </c>
      <c r="T158" s="154">
        <f t="shared" ref="T158:T173" si="13"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128</v>
      </c>
      <c r="AT158" s="155" t="s">
        <v>124</v>
      </c>
      <c r="AU158" s="155" t="s">
        <v>129</v>
      </c>
      <c r="AY158" s="14" t="s">
        <v>122</v>
      </c>
      <c r="BE158" s="156">
        <f t="shared" ref="BE158:BE173" si="14">IF(N158="základná",J158,0)</f>
        <v>0</v>
      </c>
      <c r="BF158" s="156">
        <f t="shared" ref="BF158:BF173" si="15">IF(N158="znížená",J158,0)</f>
        <v>0</v>
      </c>
      <c r="BG158" s="156">
        <f t="shared" ref="BG158:BG173" si="16">IF(N158="zákl. prenesená",J158,0)</f>
        <v>0</v>
      </c>
      <c r="BH158" s="156">
        <f t="shared" ref="BH158:BH173" si="17">IF(N158="zníž. prenesená",J158,0)</f>
        <v>0</v>
      </c>
      <c r="BI158" s="156">
        <f t="shared" ref="BI158:BI173" si="18">IF(N158="nulová",J158,0)</f>
        <v>0</v>
      </c>
      <c r="BJ158" s="14" t="s">
        <v>129</v>
      </c>
      <c r="BK158" s="157">
        <f t="shared" ref="BK158:BK173" si="19">ROUND(I158*H158,3)</f>
        <v>0</v>
      </c>
      <c r="BL158" s="14" t="s">
        <v>128</v>
      </c>
      <c r="BM158" s="155" t="s">
        <v>213</v>
      </c>
    </row>
    <row r="159" spans="1:65" s="2" customFormat="1" ht="21.75" customHeight="1">
      <c r="A159" s="26"/>
      <c r="B159" s="144"/>
      <c r="C159" s="145" t="s">
        <v>214</v>
      </c>
      <c r="D159" s="145" t="s">
        <v>124</v>
      </c>
      <c r="E159" s="146" t="s">
        <v>211</v>
      </c>
      <c r="F159" s="147" t="s">
        <v>212</v>
      </c>
      <c r="G159" s="148" t="s">
        <v>135</v>
      </c>
      <c r="H159" s="149">
        <v>244</v>
      </c>
      <c r="I159" s="149"/>
      <c r="J159" s="149">
        <f t="shared" si="10"/>
        <v>0</v>
      </c>
      <c r="K159" s="150"/>
      <c r="L159" s="27"/>
      <c r="M159" s="151" t="s">
        <v>1</v>
      </c>
      <c r="N159" s="152" t="s">
        <v>37</v>
      </c>
      <c r="O159" s="153">
        <v>0</v>
      </c>
      <c r="P159" s="153">
        <f t="shared" si="11"/>
        <v>0</v>
      </c>
      <c r="Q159" s="153">
        <v>0</v>
      </c>
      <c r="R159" s="153">
        <f t="shared" si="12"/>
        <v>0</v>
      </c>
      <c r="S159" s="153">
        <v>0</v>
      </c>
      <c r="T159" s="154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128</v>
      </c>
      <c r="AT159" s="155" t="s">
        <v>124</v>
      </c>
      <c r="AU159" s="155" t="s">
        <v>129</v>
      </c>
      <c r="AY159" s="14" t="s">
        <v>122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4" t="s">
        <v>129</v>
      </c>
      <c r="BK159" s="157">
        <f t="shared" si="19"/>
        <v>0</v>
      </c>
      <c r="BL159" s="14" t="s">
        <v>128</v>
      </c>
      <c r="BM159" s="155" t="s">
        <v>221</v>
      </c>
    </row>
    <row r="160" spans="1:65" s="2" customFormat="1" ht="33" customHeight="1">
      <c r="A160" s="26"/>
      <c r="B160" s="144"/>
      <c r="C160" s="145" t="s">
        <v>171</v>
      </c>
      <c r="D160" s="145" t="s">
        <v>124</v>
      </c>
      <c r="E160" s="146" t="s">
        <v>219</v>
      </c>
      <c r="F160" s="147" t="s">
        <v>220</v>
      </c>
      <c r="G160" s="148" t="s">
        <v>135</v>
      </c>
      <c r="H160" s="149">
        <v>251.125</v>
      </c>
      <c r="I160" s="149"/>
      <c r="J160" s="149">
        <f t="shared" si="10"/>
        <v>0</v>
      </c>
      <c r="K160" s="150"/>
      <c r="L160" s="27"/>
      <c r="M160" s="151" t="s">
        <v>1</v>
      </c>
      <c r="N160" s="152" t="s">
        <v>37</v>
      </c>
      <c r="O160" s="153">
        <v>0</v>
      </c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128</v>
      </c>
      <c r="AT160" s="155" t="s">
        <v>124</v>
      </c>
      <c r="AU160" s="155" t="s">
        <v>129</v>
      </c>
      <c r="AY160" s="14" t="s">
        <v>122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4" t="s">
        <v>129</v>
      </c>
      <c r="BK160" s="157">
        <f t="shared" si="19"/>
        <v>0</v>
      </c>
      <c r="BL160" s="14" t="s">
        <v>128</v>
      </c>
      <c r="BM160" s="155" t="s">
        <v>225</v>
      </c>
    </row>
    <row r="161" spans="1:65" s="2" customFormat="1" ht="33" customHeight="1">
      <c r="A161" s="26"/>
      <c r="B161" s="144"/>
      <c r="C161" s="145" t="s">
        <v>222</v>
      </c>
      <c r="D161" s="145" t="s">
        <v>124</v>
      </c>
      <c r="E161" s="146" t="s">
        <v>223</v>
      </c>
      <c r="F161" s="147" t="s">
        <v>224</v>
      </c>
      <c r="G161" s="148" t="s">
        <v>135</v>
      </c>
      <c r="H161" s="149">
        <v>639</v>
      </c>
      <c r="I161" s="149"/>
      <c r="J161" s="149">
        <f t="shared" si="10"/>
        <v>0</v>
      </c>
      <c r="K161" s="150"/>
      <c r="L161" s="27"/>
      <c r="M161" s="151" t="s">
        <v>1</v>
      </c>
      <c r="N161" s="152" t="s">
        <v>37</v>
      </c>
      <c r="O161" s="153">
        <v>0</v>
      </c>
      <c r="P161" s="153">
        <f t="shared" si="11"/>
        <v>0</v>
      </c>
      <c r="Q161" s="153">
        <v>0</v>
      </c>
      <c r="R161" s="153">
        <f t="shared" si="12"/>
        <v>0</v>
      </c>
      <c r="S161" s="153">
        <v>0</v>
      </c>
      <c r="T161" s="154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128</v>
      </c>
      <c r="AT161" s="155" t="s">
        <v>124</v>
      </c>
      <c r="AU161" s="155" t="s">
        <v>129</v>
      </c>
      <c r="AY161" s="14" t="s">
        <v>122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4" t="s">
        <v>129</v>
      </c>
      <c r="BK161" s="157">
        <f t="shared" si="19"/>
        <v>0</v>
      </c>
      <c r="BL161" s="14" t="s">
        <v>128</v>
      </c>
      <c r="BM161" s="155" t="s">
        <v>228</v>
      </c>
    </row>
    <row r="162" spans="1:65" s="2" customFormat="1" ht="33" customHeight="1">
      <c r="A162" s="26"/>
      <c r="B162" s="144"/>
      <c r="C162" s="145" t="s">
        <v>174</v>
      </c>
      <c r="D162" s="145" t="s">
        <v>124</v>
      </c>
      <c r="E162" s="146" t="s">
        <v>412</v>
      </c>
      <c r="F162" s="147" t="s">
        <v>413</v>
      </c>
      <c r="G162" s="148" t="s">
        <v>135</v>
      </c>
      <c r="H162" s="149">
        <v>13</v>
      </c>
      <c r="I162" s="149"/>
      <c r="J162" s="149">
        <f t="shared" si="10"/>
        <v>0</v>
      </c>
      <c r="K162" s="150"/>
      <c r="L162" s="27"/>
      <c r="M162" s="151" t="s">
        <v>1</v>
      </c>
      <c r="N162" s="152" t="s">
        <v>37</v>
      </c>
      <c r="O162" s="153">
        <v>0</v>
      </c>
      <c r="P162" s="153">
        <f t="shared" si="11"/>
        <v>0</v>
      </c>
      <c r="Q162" s="153">
        <v>0</v>
      </c>
      <c r="R162" s="153">
        <f t="shared" si="12"/>
        <v>0</v>
      </c>
      <c r="S162" s="153">
        <v>0</v>
      </c>
      <c r="T162" s="154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128</v>
      </c>
      <c r="AT162" s="155" t="s">
        <v>124</v>
      </c>
      <c r="AU162" s="155" t="s">
        <v>129</v>
      </c>
      <c r="AY162" s="14" t="s">
        <v>122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4" t="s">
        <v>129</v>
      </c>
      <c r="BK162" s="157">
        <f t="shared" si="19"/>
        <v>0</v>
      </c>
      <c r="BL162" s="14" t="s">
        <v>128</v>
      </c>
      <c r="BM162" s="155" t="s">
        <v>232</v>
      </c>
    </row>
    <row r="163" spans="1:65" s="2" customFormat="1" ht="21.75" customHeight="1">
      <c r="A163" s="26"/>
      <c r="B163" s="144"/>
      <c r="C163" s="145" t="s">
        <v>229</v>
      </c>
      <c r="D163" s="145" t="s">
        <v>124</v>
      </c>
      <c r="E163" s="146" t="s">
        <v>226</v>
      </c>
      <c r="F163" s="147" t="s">
        <v>227</v>
      </c>
      <c r="G163" s="148" t="s">
        <v>135</v>
      </c>
      <c r="H163" s="149">
        <v>639</v>
      </c>
      <c r="I163" s="149"/>
      <c r="J163" s="149">
        <f t="shared" si="10"/>
        <v>0</v>
      </c>
      <c r="K163" s="150"/>
      <c r="L163" s="27"/>
      <c r="M163" s="151" t="s">
        <v>1</v>
      </c>
      <c r="N163" s="152" t="s">
        <v>37</v>
      </c>
      <c r="O163" s="153">
        <v>0</v>
      </c>
      <c r="P163" s="153">
        <f t="shared" si="11"/>
        <v>0</v>
      </c>
      <c r="Q163" s="153">
        <v>0</v>
      </c>
      <c r="R163" s="153">
        <f t="shared" si="12"/>
        <v>0</v>
      </c>
      <c r="S163" s="153">
        <v>0</v>
      </c>
      <c r="T163" s="154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128</v>
      </c>
      <c r="AT163" s="155" t="s">
        <v>124</v>
      </c>
      <c r="AU163" s="155" t="s">
        <v>129</v>
      </c>
      <c r="AY163" s="14" t="s">
        <v>122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4" t="s">
        <v>129</v>
      </c>
      <c r="BK163" s="157">
        <f t="shared" si="19"/>
        <v>0</v>
      </c>
      <c r="BL163" s="14" t="s">
        <v>128</v>
      </c>
      <c r="BM163" s="155" t="s">
        <v>235</v>
      </c>
    </row>
    <row r="164" spans="1:65" s="2" customFormat="1" ht="21.75" customHeight="1">
      <c r="A164" s="26"/>
      <c r="B164" s="144"/>
      <c r="C164" s="145" t="s">
        <v>178</v>
      </c>
      <c r="D164" s="145" t="s">
        <v>124</v>
      </c>
      <c r="E164" s="146" t="s">
        <v>414</v>
      </c>
      <c r="F164" s="147" t="s">
        <v>415</v>
      </c>
      <c r="G164" s="148" t="s">
        <v>135</v>
      </c>
      <c r="H164" s="149">
        <v>13</v>
      </c>
      <c r="I164" s="149"/>
      <c r="J164" s="149">
        <f t="shared" si="10"/>
        <v>0</v>
      </c>
      <c r="K164" s="150"/>
      <c r="L164" s="27"/>
      <c r="M164" s="151" t="s">
        <v>1</v>
      </c>
      <c r="N164" s="152" t="s">
        <v>37</v>
      </c>
      <c r="O164" s="153">
        <v>0</v>
      </c>
      <c r="P164" s="153">
        <f t="shared" si="11"/>
        <v>0</v>
      </c>
      <c r="Q164" s="153">
        <v>0</v>
      </c>
      <c r="R164" s="153">
        <f t="shared" si="12"/>
        <v>0</v>
      </c>
      <c r="S164" s="153">
        <v>0</v>
      </c>
      <c r="T164" s="154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128</v>
      </c>
      <c r="AT164" s="155" t="s">
        <v>124</v>
      </c>
      <c r="AU164" s="155" t="s">
        <v>129</v>
      </c>
      <c r="AY164" s="14" t="s">
        <v>122</v>
      </c>
      <c r="BE164" s="156">
        <f t="shared" si="14"/>
        <v>0</v>
      </c>
      <c r="BF164" s="156">
        <f t="shared" si="15"/>
        <v>0</v>
      </c>
      <c r="BG164" s="156">
        <f t="shared" si="16"/>
        <v>0</v>
      </c>
      <c r="BH164" s="156">
        <f t="shared" si="17"/>
        <v>0</v>
      </c>
      <c r="BI164" s="156">
        <f t="shared" si="18"/>
        <v>0</v>
      </c>
      <c r="BJ164" s="14" t="s">
        <v>129</v>
      </c>
      <c r="BK164" s="157">
        <f t="shared" si="19"/>
        <v>0</v>
      </c>
      <c r="BL164" s="14" t="s">
        <v>128</v>
      </c>
      <c r="BM164" s="155" t="s">
        <v>239</v>
      </c>
    </row>
    <row r="165" spans="1:65" s="2" customFormat="1" ht="21.75" customHeight="1">
      <c r="A165" s="26"/>
      <c r="B165" s="144"/>
      <c r="C165" s="145" t="s">
        <v>236</v>
      </c>
      <c r="D165" s="145" t="s">
        <v>124</v>
      </c>
      <c r="E165" s="146" t="s">
        <v>230</v>
      </c>
      <c r="F165" s="147" t="s">
        <v>231</v>
      </c>
      <c r="G165" s="148" t="s">
        <v>135</v>
      </c>
      <c r="H165" s="149">
        <v>639</v>
      </c>
      <c r="I165" s="149"/>
      <c r="J165" s="149">
        <f t="shared" si="10"/>
        <v>0</v>
      </c>
      <c r="K165" s="150"/>
      <c r="L165" s="27"/>
      <c r="M165" s="151" t="s">
        <v>1</v>
      </c>
      <c r="N165" s="152" t="s">
        <v>37</v>
      </c>
      <c r="O165" s="153">
        <v>0</v>
      </c>
      <c r="P165" s="153">
        <f t="shared" si="11"/>
        <v>0</v>
      </c>
      <c r="Q165" s="153">
        <v>0</v>
      </c>
      <c r="R165" s="153">
        <f t="shared" si="12"/>
        <v>0</v>
      </c>
      <c r="S165" s="153">
        <v>0</v>
      </c>
      <c r="T165" s="154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128</v>
      </c>
      <c r="AT165" s="155" t="s">
        <v>124</v>
      </c>
      <c r="AU165" s="155" t="s">
        <v>129</v>
      </c>
      <c r="AY165" s="14" t="s">
        <v>122</v>
      </c>
      <c r="BE165" s="156">
        <f t="shared" si="14"/>
        <v>0</v>
      </c>
      <c r="BF165" s="156">
        <f t="shared" si="15"/>
        <v>0</v>
      </c>
      <c r="BG165" s="156">
        <f t="shared" si="16"/>
        <v>0</v>
      </c>
      <c r="BH165" s="156">
        <f t="shared" si="17"/>
        <v>0</v>
      </c>
      <c r="BI165" s="156">
        <f t="shared" si="18"/>
        <v>0</v>
      </c>
      <c r="BJ165" s="14" t="s">
        <v>129</v>
      </c>
      <c r="BK165" s="157">
        <f t="shared" si="19"/>
        <v>0</v>
      </c>
      <c r="BL165" s="14" t="s">
        <v>128</v>
      </c>
      <c r="BM165" s="155" t="s">
        <v>242</v>
      </c>
    </row>
    <row r="166" spans="1:65" s="2" customFormat="1" ht="21.75" customHeight="1">
      <c r="A166" s="26"/>
      <c r="B166" s="144"/>
      <c r="C166" s="145" t="s">
        <v>182</v>
      </c>
      <c r="D166" s="145" t="s">
        <v>124</v>
      </c>
      <c r="E166" s="146" t="s">
        <v>416</v>
      </c>
      <c r="F166" s="147" t="s">
        <v>417</v>
      </c>
      <c r="G166" s="148" t="s">
        <v>135</v>
      </c>
      <c r="H166" s="149">
        <v>13</v>
      </c>
      <c r="I166" s="149"/>
      <c r="J166" s="149">
        <f t="shared" si="10"/>
        <v>0</v>
      </c>
      <c r="K166" s="150"/>
      <c r="L166" s="27"/>
      <c r="M166" s="151" t="s">
        <v>1</v>
      </c>
      <c r="N166" s="152" t="s">
        <v>37</v>
      </c>
      <c r="O166" s="153">
        <v>0</v>
      </c>
      <c r="P166" s="153">
        <f t="shared" si="11"/>
        <v>0</v>
      </c>
      <c r="Q166" s="153">
        <v>0</v>
      </c>
      <c r="R166" s="153">
        <f t="shared" si="12"/>
        <v>0</v>
      </c>
      <c r="S166" s="153">
        <v>0</v>
      </c>
      <c r="T166" s="154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128</v>
      </c>
      <c r="AT166" s="155" t="s">
        <v>124</v>
      </c>
      <c r="AU166" s="155" t="s">
        <v>129</v>
      </c>
      <c r="AY166" s="14" t="s">
        <v>122</v>
      </c>
      <c r="BE166" s="156">
        <f t="shared" si="14"/>
        <v>0</v>
      </c>
      <c r="BF166" s="156">
        <f t="shared" si="15"/>
        <v>0</v>
      </c>
      <c r="BG166" s="156">
        <f t="shared" si="16"/>
        <v>0</v>
      </c>
      <c r="BH166" s="156">
        <f t="shared" si="17"/>
        <v>0</v>
      </c>
      <c r="BI166" s="156">
        <f t="shared" si="18"/>
        <v>0</v>
      </c>
      <c r="BJ166" s="14" t="s">
        <v>129</v>
      </c>
      <c r="BK166" s="157">
        <f t="shared" si="19"/>
        <v>0</v>
      </c>
      <c r="BL166" s="14" t="s">
        <v>128</v>
      </c>
      <c r="BM166" s="155" t="s">
        <v>248</v>
      </c>
    </row>
    <row r="167" spans="1:65" s="2" customFormat="1" ht="21.75" customHeight="1">
      <c r="A167" s="26"/>
      <c r="B167" s="144"/>
      <c r="C167" s="145" t="s">
        <v>244</v>
      </c>
      <c r="D167" s="145" t="s">
        <v>124</v>
      </c>
      <c r="E167" s="146" t="s">
        <v>233</v>
      </c>
      <c r="F167" s="147" t="s">
        <v>234</v>
      </c>
      <c r="G167" s="148" t="s">
        <v>135</v>
      </c>
      <c r="H167" s="149">
        <v>652</v>
      </c>
      <c r="I167" s="149"/>
      <c r="J167" s="149">
        <f t="shared" si="10"/>
        <v>0</v>
      </c>
      <c r="K167" s="150"/>
      <c r="L167" s="27"/>
      <c r="M167" s="151" t="s">
        <v>1</v>
      </c>
      <c r="N167" s="152" t="s">
        <v>37</v>
      </c>
      <c r="O167" s="153">
        <v>0</v>
      </c>
      <c r="P167" s="153">
        <f t="shared" si="11"/>
        <v>0</v>
      </c>
      <c r="Q167" s="153">
        <v>0</v>
      </c>
      <c r="R167" s="153">
        <f t="shared" si="12"/>
        <v>0</v>
      </c>
      <c r="S167" s="153">
        <v>0</v>
      </c>
      <c r="T167" s="154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128</v>
      </c>
      <c r="AT167" s="155" t="s">
        <v>124</v>
      </c>
      <c r="AU167" s="155" t="s">
        <v>129</v>
      </c>
      <c r="AY167" s="14" t="s">
        <v>122</v>
      </c>
      <c r="BE167" s="156">
        <f t="shared" si="14"/>
        <v>0</v>
      </c>
      <c r="BF167" s="156">
        <f t="shared" si="15"/>
        <v>0</v>
      </c>
      <c r="BG167" s="156">
        <f t="shared" si="16"/>
        <v>0</v>
      </c>
      <c r="BH167" s="156">
        <f t="shared" si="17"/>
        <v>0</v>
      </c>
      <c r="BI167" s="156">
        <f t="shared" si="18"/>
        <v>0</v>
      </c>
      <c r="BJ167" s="14" t="s">
        <v>129</v>
      </c>
      <c r="BK167" s="157">
        <f t="shared" si="19"/>
        <v>0</v>
      </c>
      <c r="BL167" s="14" t="s">
        <v>128</v>
      </c>
      <c r="BM167" s="155" t="s">
        <v>251</v>
      </c>
    </row>
    <row r="168" spans="1:65" s="2" customFormat="1" ht="21.75" customHeight="1">
      <c r="A168" s="26"/>
      <c r="B168" s="144"/>
      <c r="C168" s="145" t="s">
        <v>186</v>
      </c>
      <c r="D168" s="145" t="s">
        <v>124</v>
      </c>
      <c r="E168" s="146" t="s">
        <v>237</v>
      </c>
      <c r="F168" s="147" t="s">
        <v>238</v>
      </c>
      <c r="G168" s="148" t="s">
        <v>135</v>
      </c>
      <c r="H168" s="149">
        <v>652</v>
      </c>
      <c r="I168" s="149"/>
      <c r="J168" s="149">
        <f t="shared" si="10"/>
        <v>0</v>
      </c>
      <c r="K168" s="150"/>
      <c r="L168" s="27"/>
      <c r="M168" s="151" t="s">
        <v>1</v>
      </c>
      <c r="N168" s="152" t="s">
        <v>37</v>
      </c>
      <c r="O168" s="153">
        <v>0</v>
      </c>
      <c r="P168" s="153">
        <f t="shared" si="11"/>
        <v>0</v>
      </c>
      <c r="Q168" s="153">
        <v>0</v>
      </c>
      <c r="R168" s="153">
        <f t="shared" si="12"/>
        <v>0</v>
      </c>
      <c r="S168" s="153">
        <v>0</v>
      </c>
      <c r="T168" s="154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128</v>
      </c>
      <c r="AT168" s="155" t="s">
        <v>124</v>
      </c>
      <c r="AU168" s="155" t="s">
        <v>129</v>
      </c>
      <c r="AY168" s="14" t="s">
        <v>122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4" t="s">
        <v>129</v>
      </c>
      <c r="BK168" s="157">
        <f t="shared" si="19"/>
        <v>0</v>
      </c>
      <c r="BL168" s="14" t="s">
        <v>128</v>
      </c>
      <c r="BM168" s="155" t="s">
        <v>255</v>
      </c>
    </row>
    <row r="169" spans="1:65" s="2" customFormat="1" ht="21.75" customHeight="1">
      <c r="A169" s="26"/>
      <c r="B169" s="144"/>
      <c r="C169" s="145" t="s">
        <v>252</v>
      </c>
      <c r="D169" s="145" t="s">
        <v>124</v>
      </c>
      <c r="E169" s="146" t="s">
        <v>240</v>
      </c>
      <c r="F169" s="147" t="s">
        <v>241</v>
      </c>
      <c r="G169" s="148" t="s">
        <v>135</v>
      </c>
      <c r="H169" s="149">
        <v>639</v>
      </c>
      <c r="I169" s="149"/>
      <c r="J169" s="149">
        <f t="shared" si="10"/>
        <v>0</v>
      </c>
      <c r="K169" s="150"/>
      <c r="L169" s="27"/>
      <c r="M169" s="151" t="s">
        <v>1</v>
      </c>
      <c r="N169" s="152" t="s">
        <v>37</v>
      </c>
      <c r="O169" s="153">
        <v>0</v>
      </c>
      <c r="P169" s="153">
        <f t="shared" si="11"/>
        <v>0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128</v>
      </c>
      <c r="AT169" s="155" t="s">
        <v>124</v>
      </c>
      <c r="AU169" s="155" t="s">
        <v>129</v>
      </c>
      <c r="AY169" s="14" t="s">
        <v>122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4" t="s">
        <v>129</v>
      </c>
      <c r="BK169" s="157">
        <f t="shared" si="19"/>
        <v>0</v>
      </c>
      <c r="BL169" s="14" t="s">
        <v>128</v>
      </c>
      <c r="BM169" s="155" t="s">
        <v>258</v>
      </c>
    </row>
    <row r="170" spans="1:65" s="2" customFormat="1" ht="21.75" customHeight="1">
      <c r="A170" s="26"/>
      <c r="B170" s="144"/>
      <c r="C170" s="145" t="s">
        <v>190</v>
      </c>
      <c r="D170" s="145" t="s">
        <v>124</v>
      </c>
      <c r="E170" s="146" t="s">
        <v>418</v>
      </c>
      <c r="F170" s="147" t="s">
        <v>419</v>
      </c>
      <c r="G170" s="148" t="s">
        <v>135</v>
      </c>
      <c r="H170" s="149">
        <v>13</v>
      </c>
      <c r="I170" s="149"/>
      <c r="J170" s="149">
        <f t="shared" si="10"/>
        <v>0</v>
      </c>
      <c r="K170" s="150"/>
      <c r="L170" s="27"/>
      <c r="M170" s="151" t="s">
        <v>1</v>
      </c>
      <c r="N170" s="152" t="s">
        <v>37</v>
      </c>
      <c r="O170" s="153">
        <v>0</v>
      </c>
      <c r="P170" s="153">
        <f t="shared" si="11"/>
        <v>0</v>
      </c>
      <c r="Q170" s="153">
        <v>0</v>
      </c>
      <c r="R170" s="153">
        <f t="shared" si="12"/>
        <v>0</v>
      </c>
      <c r="S170" s="153">
        <v>0</v>
      </c>
      <c r="T170" s="154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128</v>
      </c>
      <c r="AT170" s="155" t="s">
        <v>124</v>
      </c>
      <c r="AU170" s="155" t="s">
        <v>129</v>
      </c>
      <c r="AY170" s="14" t="s">
        <v>122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4" t="s">
        <v>129</v>
      </c>
      <c r="BK170" s="157">
        <f t="shared" si="19"/>
        <v>0</v>
      </c>
      <c r="BL170" s="14" t="s">
        <v>128</v>
      </c>
      <c r="BM170" s="155" t="s">
        <v>262</v>
      </c>
    </row>
    <row r="171" spans="1:65" s="2" customFormat="1" ht="33" customHeight="1">
      <c r="A171" s="26"/>
      <c r="B171" s="144"/>
      <c r="C171" s="145" t="s">
        <v>259</v>
      </c>
      <c r="D171" s="145" t="s">
        <v>124</v>
      </c>
      <c r="E171" s="146" t="s">
        <v>420</v>
      </c>
      <c r="F171" s="147" t="s">
        <v>421</v>
      </c>
      <c r="G171" s="148" t="s">
        <v>247</v>
      </c>
      <c r="H171" s="149">
        <v>13.32</v>
      </c>
      <c r="I171" s="149"/>
      <c r="J171" s="149">
        <f t="shared" si="10"/>
        <v>0</v>
      </c>
      <c r="K171" s="150"/>
      <c r="L171" s="27"/>
      <c r="M171" s="151" t="s">
        <v>1</v>
      </c>
      <c r="N171" s="152" t="s">
        <v>37</v>
      </c>
      <c r="O171" s="153">
        <v>0</v>
      </c>
      <c r="P171" s="153">
        <f t="shared" si="11"/>
        <v>0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128</v>
      </c>
      <c r="AT171" s="155" t="s">
        <v>124</v>
      </c>
      <c r="AU171" s="155" t="s">
        <v>129</v>
      </c>
      <c r="AY171" s="14" t="s">
        <v>122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4" t="s">
        <v>129</v>
      </c>
      <c r="BK171" s="157">
        <f t="shared" si="19"/>
        <v>0</v>
      </c>
      <c r="BL171" s="14" t="s">
        <v>128</v>
      </c>
      <c r="BM171" s="155" t="s">
        <v>265</v>
      </c>
    </row>
    <row r="172" spans="1:65" s="2" customFormat="1" ht="21.75" customHeight="1">
      <c r="A172" s="26"/>
      <c r="B172" s="144"/>
      <c r="C172" s="158" t="s">
        <v>194</v>
      </c>
      <c r="D172" s="158" t="s">
        <v>179</v>
      </c>
      <c r="E172" s="159" t="s">
        <v>422</v>
      </c>
      <c r="F172" s="160" t="s">
        <v>423</v>
      </c>
      <c r="G172" s="161" t="s">
        <v>127</v>
      </c>
      <c r="H172" s="162">
        <v>13.32</v>
      </c>
      <c r="I172" s="162"/>
      <c r="J172" s="162">
        <f t="shared" si="10"/>
        <v>0</v>
      </c>
      <c r="K172" s="163"/>
      <c r="L172" s="164"/>
      <c r="M172" s="165" t="s">
        <v>1</v>
      </c>
      <c r="N172" s="166" t="s">
        <v>37</v>
      </c>
      <c r="O172" s="153">
        <v>0</v>
      </c>
      <c r="P172" s="153">
        <f t="shared" si="11"/>
        <v>0</v>
      </c>
      <c r="Q172" s="153">
        <v>3.0800000000000001E-2</v>
      </c>
      <c r="R172" s="153">
        <f t="shared" si="12"/>
        <v>0.41025600000000001</v>
      </c>
      <c r="S172" s="153">
        <v>0</v>
      </c>
      <c r="T172" s="154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139</v>
      </c>
      <c r="AT172" s="155" t="s">
        <v>179</v>
      </c>
      <c r="AU172" s="155" t="s">
        <v>129</v>
      </c>
      <c r="AY172" s="14" t="s">
        <v>122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4" t="s">
        <v>129</v>
      </c>
      <c r="BK172" s="157">
        <f t="shared" si="19"/>
        <v>0</v>
      </c>
      <c r="BL172" s="14" t="s">
        <v>128</v>
      </c>
      <c r="BM172" s="155" t="s">
        <v>424</v>
      </c>
    </row>
    <row r="173" spans="1:65" s="2" customFormat="1" ht="44.25" customHeight="1">
      <c r="A173" s="26"/>
      <c r="B173" s="144"/>
      <c r="C173" s="158" t="s">
        <v>266</v>
      </c>
      <c r="D173" s="158" t="s">
        <v>179</v>
      </c>
      <c r="E173" s="159" t="s">
        <v>425</v>
      </c>
      <c r="F173" s="160" t="s">
        <v>426</v>
      </c>
      <c r="G173" s="161" t="s">
        <v>127</v>
      </c>
      <c r="H173" s="162">
        <v>26.64</v>
      </c>
      <c r="I173" s="162"/>
      <c r="J173" s="162">
        <f t="shared" si="10"/>
        <v>0</v>
      </c>
      <c r="K173" s="163"/>
      <c r="L173" s="164"/>
      <c r="M173" s="165" t="s">
        <v>1</v>
      </c>
      <c r="N173" s="166" t="s">
        <v>37</v>
      </c>
      <c r="O173" s="153">
        <v>0</v>
      </c>
      <c r="P173" s="153">
        <f t="shared" si="11"/>
        <v>0</v>
      </c>
      <c r="Q173" s="153">
        <v>2.8999999999999998E-3</v>
      </c>
      <c r="R173" s="153">
        <f t="shared" si="12"/>
        <v>7.7255999999999991E-2</v>
      </c>
      <c r="S173" s="153">
        <v>0</v>
      </c>
      <c r="T173" s="154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139</v>
      </c>
      <c r="AT173" s="155" t="s">
        <v>179</v>
      </c>
      <c r="AU173" s="155" t="s">
        <v>129</v>
      </c>
      <c r="AY173" s="14" t="s">
        <v>122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4" t="s">
        <v>129</v>
      </c>
      <c r="BK173" s="157">
        <f t="shared" si="19"/>
        <v>0</v>
      </c>
      <c r="BL173" s="14" t="s">
        <v>128</v>
      </c>
      <c r="BM173" s="155" t="s">
        <v>427</v>
      </c>
    </row>
    <row r="174" spans="1:65" s="12" customFormat="1" ht="22.9" customHeight="1">
      <c r="B174" s="132"/>
      <c r="D174" s="133" t="s">
        <v>70</v>
      </c>
      <c r="E174" s="142" t="s">
        <v>139</v>
      </c>
      <c r="F174" s="142" t="s">
        <v>243</v>
      </c>
      <c r="J174" s="143">
        <f>BK174</f>
        <v>0</v>
      </c>
      <c r="L174" s="132"/>
      <c r="M174" s="136"/>
      <c r="N174" s="137"/>
      <c r="O174" s="137"/>
      <c r="P174" s="138">
        <f>SUM(P175:P192)</f>
        <v>0</v>
      </c>
      <c r="Q174" s="137"/>
      <c r="R174" s="138">
        <f>SUM(R175:R192)</f>
        <v>18.995918400000008</v>
      </c>
      <c r="S174" s="137"/>
      <c r="T174" s="139">
        <f>SUM(T175:T192)</f>
        <v>0</v>
      </c>
      <c r="AR174" s="133" t="s">
        <v>79</v>
      </c>
      <c r="AT174" s="140" t="s">
        <v>70</v>
      </c>
      <c r="AU174" s="140" t="s">
        <v>79</v>
      </c>
      <c r="AY174" s="133" t="s">
        <v>122</v>
      </c>
      <c r="BK174" s="141">
        <f>SUM(BK175:BK192)</f>
        <v>0</v>
      </c>
    </row>
    <row r="175" spans="1:65" s="2" customFormat="1" ht="21.75" customHeight="1">
      <c r="A175" s="26"/>
      <c r="B175" s="144"/>
      <c r="C175" s="145" t="s">
        <v>198</v>
      </c>
      <c r="D175" s="145" t="s">
        <v>124</v>
      </c>
      <c r="E175" s="146" t="s">
        <v>428</v>
      </c>
      <c r="F175" s="147" t="s">
        <v>429</v>
      </c>
      <c r="G175" s="148" t="s">
        <v>247</v>
      </c>
      <c r="H175" s="149">
        <v>106</v>
      </c>
      <c r="I175" s="149"/>
      <c r="J175" s="149">
        <f t="shared" ref="J175:J192" si="20">ROUND(I175*H175,3)</f>
        <v>0</v>
      </c>
      <c r="K175" s="150"/>
      <c r="L175" s="27"/>
      <c r="M175" s="151" t="s">
        <v>1</v>
      </c>
      <c r="N175" s="152" t="s">
        <v>37</v>
      </c>
      <c r="O175" s="153">
        <v>0</v>
      </c>
      <c r="P175" s="153">
        <f t="shared" ref="P175:P192" si="21">O175*H175</f>
        <v>0</v>
      </c>
      <c r="Q175" s="153">
        <v>0</v>
      </c>
      <c r="R175" s="153">
        <f t="shared" ref="R175:R192" si="22">Q175*H175</f>
        <v>0</v>
      </c>
      <c r="S175" s="153">
        <v>0</v>
      </c>
      <c r="T175" s="154">
        <f t="shared" ref="T175:T192" si="23"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128</v>
      </c>
      <c r="AT175" s="155" t="s">
        <v>124</v>
      </c>
      <c r="AU175" s="155" t="s">
        <v>129</v>
      </c>
      <c r="AY175" s="14" t="s">
        <v>122</v>
      </c>
      <c r="BE175" s="156">
        <f t="shared" ref="BE175:BE192" si="24">IF(N175="základná",J175,0)</f>
        <v>0</v>
      </c>
      <c r="BF175" s="156">
        <f t="shared" ref="BF175:BF192" si="25">IF(N175="znížená",J175,0)</f>
        <v>0</v>
      </c>
      <c r="BG175" s="156">
        <f t="shared" ref="BG175:BG192" si="26">IF(N175="zákl. prenesená",J175,0)</f>
        <v>0</v>
      </c>
      <c r="BH175" s="156">
        <f t="shared" ref="BH175:BH192" si="27">IF(N175="zníž. prenesená",J175,0)</f>
        <v>0</v>
      </c>
      <c r="BI175" s="156">
        <f t="shared" ref="BI175:BI192" si="28">IF(N175="nulová",J175,0)</f>
        <v>0</v>
      </c>
      <c r="BJ175" s="14" t="s">
        <v>129</v>
      </c>
      <c r="BK175" s="157">
        <f t="shared" ref="BK175:BK192" si="29">ROUND(I175*H175,3)</f>
        <v>0</v>
      </c>
      <c r="BL175" s="14" t="s">
        <v>128</v>
      </c>
      <c r="BM175" s="155" t="s">
        <v>272</v>
      </c>
    </row>
    <row r="176" spans="1:65" s="2" customFormat="1" ht="21.75" customHeight="1">
      <c r="A176" s="26"/>
      <c r="B176" s="144"/>
      <c r="C176" s="158" t="s">
        <v>273</v>
      </c>
      <c r="D176" s="158" t="s">
        <v>179</v>
      </c>
      <c r="E176" s="159" t="s">
        <v>430</v>
      </c>
      <c r="F176" s="160" t="s">
        <v>431</v>
      </c>
      <c r="G176" s="161" t="s">
        <v>127</v>
      </c>
      <c r="H176" s="162">
        <v>107.06</v>
      </c>
      <c r="I176" s="162"/>
      <c r="J176" s="162">
        <f t="shared" si="20"/>
        <v>0</v>
      </c>
      <c r="K176" s="163"/>
      <c r="L176" s="164"/>
      <c r="M176" s="165" t="s">
        <v>1</v>
      </c>
      <c r="N176" s="166" t="s">
        <v>37</v>
      </c>
      <c r="O176" s="153">
        <v>0</v>
      </c>
      <c r="P176" s="153">
        <f t="shared" si="21"/>
        <v>0</v>
      </c>
      <c r="Q176" s="153">
        <v>0.17100000000000001</v>
      </c>
      <c r="R176" s="153">
        <f t="shared" si="22"/>
        <v>18.307260000000003</v>
      </c>
      <c r="S176" s="153">
        <v>0</v>
      </c>
      <c r="T176" s="154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139</v>
      </c>
      <c r="AT176" s="155" t="s">
        <v>179</v>
      </c>
      <c r="AU176" s="155" t="s">
        <v>129</v>
      </c>
      <c r="AY176" s="14" t="s">
        <v>122</v>
      </c>
      <c r="BE176" s="156">
        <f t="shared" si="24"/>
        <v>0</v>
      </c>
      <c r="BF176" s="156">
        <f t="shared" si="25"/>
        <v>0</v>
      </c>
      <c r="BG176" s="156">
        <f t="shared" si="26"/>
        <v>0</v>
      </c>
      <c r="BH176" s="156">
        <f t="shared" si="27"/>
        <v>0</v>
      </c>
      <c r="BI176" s="156">
        <f t="shared" si="28"/>
        <v>0</v>
      </c>
      <c r="BJ176" s="14" t="s">
        <v>129</v>
      </c>
      <c r="BK176" s="157">
        <f t="shared" si="29"/>
        <v>0</v>
      </c>
      <c r="BL176" s="14" t="s">
        <v>128</v>
      </c>
      <c r="BM176" s="155" t="s">
        <v>432</v>
      </c>
    </row>
    <row r="177" spans="1:65" s="2" customFormat="1" ht="21.75" customHeight="1">
      <c r="A177" s="26"/>
      <c r="B177" s="144"/>
      <c r="C177" s="145" t="s">
        <v>202</v>
      </c>
      <c r="D177" s="145" t="s">
        <v>124</v>
      </c>
      <c r="E177" s="146" t="s">
        <v>245</v>
      </c>
      <c r="F177" s="147" t="s">
        <v>246</v>
      </c>
      <c r="G177" s="148" t="s">
        <v>247</v>
      </c>
      <c r="H177" s="149">
        <v>2</v>
      </c>
      <c r="I177" s="149"/>
      <c r="J177" s="149">
        <f t="shared" si="20"/>
        <v>0</v>
      </c>
      <c r="K177" s="150"/>
      <c r="L177" s="27"/>
      <c r="M177" s="151" t="s">
        <v>1</v>
      </c>
      <c r="N177" s="152" t="s">
        <v>37</v>
      </c>
      <c r="O177" s="153">
        <v>0</v>
      </c>
      <c r="P177" s="153">
        <f t="shared" si="21"/>
        <v>0</v>
      </c>
      <c r="Q177" s="153">
        <v>0</v>
      </c>
      <c r="R177" s="153">
        <f t="shared" si="22"/>
        <v>0</v>
      </c>
      <c r="S177" s="153">
        <v>0</v>
      </c>
      <c r="T177" s="154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128</v>
      </c>
      <c r="AT177" s="155" t="s">
        <v>124</v>
      </c>
      <c r="AU177" s="155" t="s">
        <v>129</v>
      </c>
      <c r="AY177" s="14" t="s">
        <v>122</v>
      </c>
      <c r="BE177" s="156">
        <f t="shared" si="24"/>
        <v>0</v>
      </c>
      <c r="BF177" s="156">
        <f t="shared" si="25"/>
        <v>0</v>
      </c>
      <c r="BG177" s="156">
        <f t="shared" si="26"/>
        <v>0</v>
      </c>
      <c r="BH177" s="156">
        <f t="shared" si="27"/>
        <v>0</v>
      </c>
      <c r="BI177" s="156">
        <f t="shared" si="28"/>
        <v>0</v>
      </c>
      <c r="BJ177" s="14" t="s">
        <v>129</v>
      </c>
      <c r="BK177" s="157">
        <f t="shared" si="29"/>
        <v>0</v>
      </c>
      <c r="BL177" s="14" t="s">
        <v>128</v>
      </c>
      <c r="BM177" s="155" t="s">
        <v>433</v>
      </c>
    </row>
    <row r="178" spans="1:65" s="2" customFormat="1" ht="21.75" customHeight="1">
      <c r="A178" s="26"/>
      <c r="B178" s="144"/>
      <c r="C178" s="158" t="s">
        <v>280</v>
      </c>
      <c r="D178" s="158" t="s">
        <v>179</v>
      </c>
      <c r="E178" s="159" t="s">
        <v>249</v>
      </c>
      <c r="F178" s="160" t="s">
        <v>250</v>
      </c>
      <c r="G178" s="161" t="s">
        <v>127</v>
      </c>
      <c r="H178" s="162">
        <v>2</v>
      </c>
      <c r="I178" s="162"/>
      <c r="J178" s="162">
        <f t="shared" si="20"/>
        <v>0</v>
      </c>
      <c r="K178" s="163"/>
      <c r="L178" s="164"/>
      <c r="M178" s="165" t="s">
        <v>1</v>
      </c>
      <c r="N178" s="166" t="s">
        <v>37</v>
      </c>
      <c r="O178" s="153">
        <v>0</v>
      </c>
      <c r="P178" s="153">
        <f t="shared" si="21"/>
        <v>0</v>
      </c>
      <c r="Q178" s="153">
        <v>0</v>
      </c>
      <c r="R178" s="153">
        <f t="shared" si="22"/>
        <v>0</v>
      </c>
      <c r="S178" s="153">
        <v>0</v>
      </c>
      <c r="T178" s="154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139</v>
      </c>
      <c r="AT178" s="155" t="s">
        <v>179</v>
      </c>
      <c r="AU178" s="155" t="s">
        <v>129</v>
      </c>
      <c r="AY178" s="14" t="s">
        <v>122</v>
      </c>
      <c r="BE178" s="156">
        <f t="shared" si="24"/>
        <v>0</v>
      </c>
      <c r="BF178" s="156">
        <f t="shared" si="25"/>
        <v>0</v>
      </c>
      <c r="BG178" s="156">
        <f t="shared" si="26"/>
        <v>0</v>
      </c>
      <c r="BH178" s="156">
        <f t="shared" si="27"/>
        <v>0</v>
      </c>
      <c r="BI178" s="156">
        <f t="shared" si="28"/>
        <v>0</v>
      </c>
      <c r="BJ178" s="14" t="s">
        <v>129</v>
      </c>
      <c r="BK178" s="157">
        <f t="shared" si="29"/>
        <v>0</v>
      </c>
      <c r="BL178" s="14" t="s">
        <v>128</v>
      </c>
      <c r="BM178" s="155" t="s">
        <v>434</v>
      </c>
    </row>
    <row r="179" spans="1:65" s="2" customFormat="1" ht="16.5" customHeight="1">
      <c r="A179" s="26"/>
      <c r="B179" s="144"/>
      <c r="C179" s="145" t="s">
        <v>205</v>
      </c>
      <c r="D179" s="145" t="s">
        <v>124</v>
      </c>
      <c r="E179" s="146" t="s">
        <v>253</v>
      </c>
      <c r="F179" s="147" t="s">
        <v>254</v>
      </c>
      <c r="G179" s="148" t="s">
        <v>247</v>
      </c>
      <c r="H179" s="149">
        <v>2</v>
      </c>
      <c r="I179" s="149"/>
      <c r="J179" s="149">
        <f t="shared" si="20"/>
        <v>0</v>
      </c>
      <c r="K179" s="150"/>
      <c r="L179" s="27"/>
      <c r="M179" s="151" t="s">
        <v>1</v>
      </c>
      <c r="N179" s="152" t="s">
        <v>37</v>
      </c>
      <c r="O179" s="153">
        <v>0</v>
      </c>
      <c r="P179" s="153">
        <f t="shared" si="21"/>
        <v>0</v>
      </c>
      <c r="Q179" s="153">
        <v>0</v>
      </c>
      <c r="R179" s="153">
        <f t="shared" si="22"/>
        <v>0</v>
      </c>
      <c r="S179" s="153">
        <v>0</v>
      </c>
      <c r="T179" s="154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128</v>
      </c>
      <c r="AT179" s="155" t="s">
        <v>124</v>
      </c>
      <c r="AU179" s="155" t="s">
        <v>129</v>
      </c>
      <c r="AY179" s="14" t="s">
        <v>122</v>
      </c>
      <c r="BE179" s="156">
        <f t="shared" si="24"/>
        <v>0</v>
      </c>
      <c r="BF179" s="156">
        <f t="shared" si="25"/>
        <v>0</v>
      </c>
      <c r="BG179" s="156">
        <f t="shared" si="26"/>
        <v>0</v>
      </c>
      <c r="BH179" s="156">
        <f t="shared" si="27"/>
        <v>0</v>
      </c>
      <c r="BI179" s="156">
        <f t="shared" si="28"/>
        <v>0</v>
      </c>
      <c r="BJ179" s="14" t="s">
        <v>129</v>
      </c>
      <c r="BK179" s="157">
        <f t="shared" si="29"/>
        <v>0</v>
      </c>
      <c r="BL179" s="14" t="s">
        <v>128</v>
      </c>
      <c r="BM179" s="155" t="s">
        <v>435</v>
      </c>
    </row>
    <row r="180" spans="1:65" s="2" customFormat="1" ht="16.5" customHeight="1">
      <c r="A180" s="26"/>
      <c r="B180" s="144"/>
      <c r="C180" s="145" t="s">
        <v>287</v>
      </c>
      <c r="D180" s="145" t="s">
        <v>124</v>
      </c>
      <c r="E180" s="146" t="s">
        <v>436</v>
      </c>
      <c r="F180" s="147" t="s">
        <v>437</v>
      </c>
      <c r="G180" s="148" t="s">
        <v>247</v>
      </c>
      <c r="H180" s="149">
        <v>106</v>
      </c>
      <c r="I180" s="149"/>
      <c r="J180" s="149">
        <f t="shared" si="20"/>
        <v>0</v>
      </c>
      <c r="K180" s="150"/>
      <c r="L180" s="27"/>
      <c r="M180" s="151" t="s">
        <v>1</v>
      </c>
      <c r="N180" s="152" t="s">
        <v>37</v>
      </c>
      <c r="O180" s="153">
        <v>0</v>
      </c>
      <c r="P180" s="153">
        <f t="shared" si="21"/>
        <v>0</v>
      </c>
      <c r="Q180" s="153">
        <v>0</v>
      </c>
      <c r="R180" s="153">
        <f t="shared" si="22"/>
        <v>0</v>
      </c>
      <c r="S180" s="153">
        <v>0</v>
      </c>
      <c r="T180" s="154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128</v>
      </c>
      <c r="AT180" s="155" t="s">
        <v>124</v>
      </c>
      <c r="AU180" s="155" t="s">
        <v>129</v>
      </c>
      <c r="AY180" s="14" t="s">
        <v>122</v>
      </c>
      <c r="BE180" s="156">
        <f t="shared" si="24"/>
        <v>0</v>
      </c>
      <c r="BF180" s="156">
        <f t="shared" si="25"/>
        <v>0</v>
      </c>
      <c r="BG180" s="156">
        <f t="shared" si="26"/>
        <v>0</v>
      </c>
      <c r="BH180" s="156">
        <f t="shared" si="27"/>
        <v>0</v>
      </c>
      <c r="BI180" s="156">
        <f t="shared" si="28"/>
        <v>0</v>
      </c>
      <c r="BJ180" s="14" t="s">
        <v>129</v>
      </c>
      <c r="BK180" s="157">
        <f t="shared" si="29"/>
        <v>0</v>
      </c>
      <c r="BL180" s="14" t="s">
        <v>128</v>
      </c>
      <c r="BM180" s="155" t="s">
        <v>438</v>
      </c>
    </row>
    <row r="181" spans="1:65" s="2" customFormat="1" ht="16.5" customHeight="1">
      <c r="A181" s="26"/>
      <c r="B181" s="144"/>
      <c r="C181" s="145" t="s">
        <v>210</v>
      </c>
      <c r="D181" s="145" t="s">
        <v>124</v>
      </c>
      <c r="E181" s="146" t="s">
        <v>256</v>
      </c>
      <c r="F181" s="147" t="s">
        <v>257</v>
      </c>
      <c r="G181" s="148" t="s">
        <v>127</v>
      </c>
      <c r="H181" s="149">
        <v>5</v>
      </c>
      <c r="I181" s="149"/>
      <c r="J181" s="149">
        <f t="shared" si="20"/>
        <v>0</v>
      </c>
      <c r="K181" s="150"/>
      <c r="L181" s="27"/>
      <c r="M181" s="151" t="s">
        <v>1</v>
      </c>
      <c r="N181" s="152" t="s">
        <v>37</v>
      </c>
      <c r="O181" s="153">
        <v>0</v>
      </c>
      <c r="P181" s="153">
        <f t="shared" si="21"/>
        <v>0</v>
      </c>
      <c r="Q181" s="153">
        <v>0</v>
      </c>
      <c r="R181" s="153">
        <f t="shared" si="22"/>
        <v>0</v>
      </c>
      <c r="S181" s="153">
        <v>0</v>
      </c>
      <c r="T181" s="154">
        <f t="shared" si="2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128</v>
      </c>
      <c r="AT181" s="155" t="s">
        <v>124</v>
      </c>
      <c r="AU181" s="155" t="s">
        <v>129</v>
      </c>
      <c r="AY181" s="14" t="s">
        <v>122</v>
      </c>
      <c r="BE181" s="156">
        <f t="shared" si="24"/>
        <v>0</v>
      </c>
      <c r="BF181" s="156">
        <f t="shared" si="25"/>
        <v>0</v>
      </c>
      <c r="BG181" s="156">
        <f t="shared" si="26"/>
        <v>0</v>
      </c>
      <c r="BH181" s="156">
        <f t="shared" si="27"/>
        <v>0</v>
      </c>
      <c r="BI181" s="156">
        <f t="shared" si="28"/>
        <v>0</v>
      </c>
      <c r="BJ181" s="14" t="s">
        <v>129</v>
      </c>
      <c r="BK181" s="157">
        <f t="shared" si="29"/>
        <v>0</v>
      </c>
      <c r="BL181" s="14" t="s">
        <v>128</v>
      </c>
      <c r="BM181" s="155" t="s">
        <v>301</v>
      </c>
    </row>
    <row r="182" spans="1:65" s="2" customFormat="1" ht="21.75" customHeight="1">
      <c r="A182" s="26"/>
      <c r="B182" s="144"/>
      <c r="C182" s="158" t="s">
        <v>294</v>
      </c>
      <c r="D182" s="158" t="s">
        <v>179</v>
      </c>
      <c r="E182" s="159" t="s">
        <v>260</v>
      </c>
      <c r="F182" s="160" t="s">
        <v>261</v>
      </c>
      <c r="G182" s="161" t="s">
        <v>127</v>
      </c>
      <c r="H182" s="162">
        <v>5</v>
      </c>
      <c r="I182" s="162"/>
      <c r="J182" s="162">
        <f t="shared" si="20"/>
        <v>0</v>
      </c>
      <c r="K182" s="163"/>
      <c r="L182" s="164"/>
      <c r="M182" s="165" t="s">
        <v>1</v>
      </c>
      <c r="N182" s="166" t="s">
        <v>37</v>
      </c>
      <c r="O182" s="153">
        <v>0</v>
      </c>
      <c r="P182" s="153">
        <f t="shared" si="21"/>
        <v>0</v>
      </c>
      <c r="Q182" s="153">
        <v>0</v>
      </c>
      <c r="R182" s="153">
        <f t="shared" si="22"/>
        <v>0</v>
      </c>
      <c r="S182" s="153">
        <v>0</v>
      </c>
      <c r="T182" s="154">
        <f t="shared" si="2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139</v>
      </c>
      <c r="AT182" s="155" t="s">
        <v>179</v>
      </c>
      <c r="AU182" s="155" t="s">
        <v>129</v>
      </c>
      <c r="AY182" s="14" t="s">
        <v>122</v>
      </c>
      <c r="BE182" s="156">
        <f t="shared" si="24"/>
        <v>0</v>
      </c>
      <c r="BF182" s="156">
        <f t="shared" si="25"/>
        <v>0</v>
      </c>
      <c r="BG182" s="156">
        <f t="shared" si="26"/>
        <v>0</v>
      </c>
      <c r="BH182" s="156">
        <f t="shared" si="27"/>
        <v>0</v>
      </c>
      <c r="BI182" s="156">
        <f t="shared" si="28"/>
        <v>0</v>
      </c>
      <c r="BJ182" s="14" t="s">
        <v>129</v>
      </c>
      <c r="BK182" s="157">
        <f t="shared" si="29"/>
        <v>0</v>
      </c>
      <c r="BL182" s="14" t="s">
        <v>128</v>
      </c>
      <c r="BM182" s="155" t="s">
        <v>305</v>
      </c>
    </row>
    <row r="183" spans="1:65" s="2" customFormat="1" ht="16.5" customHeight="1">
      <c r="A183" s="26"/>
      <c r="B183" s="144"/>
      <c r="C183" s="158" t="s">
        <v>213</v>
      </c>
      <c r="D183" s="158" t="s">
        <v>179</v>
      </c>
      <c r="E183" s="159" t="s">
        <v>263</v>
      </c>
      <c r="F183" s="160" t="s">
        <v>264</v>
      </c>
      <c r="G183" s="161" t="s">
        <v>127</v>
      </c>
      <c r="H183" s="162">
        <v>5</v>
      </c>
      <c r="I183" s="162"/>
      <c r="J183" s="162">
        <f t="shared" si="20"/>
        <v>0</v>
      </c>
      <c r="K183" s="163"/>
      <c r="L183" s="164"/>
      <c r="M183" s="165" t="s">
        <v>1</v>
      </c>
      <c r="N183" s="166" t="s">
        <v>37</v>
      </c>
      <c r="O183" s="153">
        <v>0</v>
      </c>
      <c r="P183" s="153">
        <f t="shared" si="21"/>
        <v>0</v>
      </c>
      <c r="Q183" s="153">
        <v>0</v>
      </c>
      <c r="R183" s="153">
        <f t="shared" si="22"/>
        <v>0</v>
      </c>
      <c r="S183" s="153">
        <v>0</v>
      </c>
      <c r="T183" s="154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139</v>
      </c>
      <c r="AT183" s="155" t="s">
        <v>179</v>
      </c>
      <c r="AU183" s="155" t="s">
        <v>129</v>
      </c>
      <c r="AY183" s="14" t="s">
        <v>122</v>
      </c>
      <c r="BE183" s="156">
        <f t="shared" si="24"/>
        <v>0</v>
      </c>
      <c r="BF183" s="156">
        <f t="shared" si="25"/>
        <v>0</v>
      </c>
      <c r="BG183" s="156">
        <f t="shared" si="26"/>
        <v>0</v>
      </c>
      <c r="BH183" s="156">
        <f t="shared" si="27"/>
        <v>0</v>
      </c>
      <c r="BI183" s="156">
        <f t="shared" si="28"/>
        <v>0</v>
      </c>
      <c r="BJ183" s="14" t="s">
        <v>129</v>
      </c>
      <c r="BK183" s="157">
        <f t="shared" si="29"/>
        <v>0</v>
      </c>
      <c r="BL183" s="14" t="s">
        <v>128</v>
      </c>
      <c r="BM183" s="155" t="s">
        <v>308</v>
      </c>
    </row>
    <row r="184" spans="1:65" s="2" customFormat="1" ht="21.75" customHeight="1">
      <c r="A184" s="26"/>
      <c r="B184" s="144"/>
      <c r="C184" s="158" t="s">
        <v>302</v>
      </c>
      <c r="D184" s="158" t="s">
        <v>179</v>
      </c>
      <c r="E184" s="159" t="s">
        <v>267</v>
      </c>
      <c r="F184" s="160" t="s">
        <v>268</v>
      </c>
      <c r="G184" s="161" t="s">
        <v>127</v>
      </c>
      <c r="H184" s="162">
        <v>5</v>
      </c>
      <c r="I184" s="162"/>
      <c r="J184" s="162">
        <f t="shared" si="20"/>
        <v>0</v>
      </c>
      <c r="K184" s="163"/>
      <c r="L184" s="164"/>
      <c r="M184" s="165" t="s">
        <v>1</v>
      </c>
      <c r="N184" s="166" t="s">
        <v>37</v>
      </c>
      <c r="O184" s="153">
        <v>0</v>
      </c>
      <c r="P184" s="153">
        <f t="shared" si="21"/>
        <v>0</v>
      </c>
      <c r="Q184" s="153">
        <v>0</v>
      </c>
      <c r="R184" s="153">
        <f t="shared" si="22"/>
        <v>0</v>
      </c>
      <c r="S184" s="153">
        <v>0</v>
      </c>
      <c r="T184" s="154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139</v>
      </c>
      <c r="AT184" s="155" t="s">
        <v>179</v>
      </c>
      <c r="AU184" s="155" t="s">
        <v>129</v>
      </c>
      <c r="AY184" s="14" t="s">
        <v>122</v>
      </c>
      <c r="BE184" s="156">
        <f t="shared" si="24"/>
        <v>0</v>
      </c>
      <c r="BF184" s="156">
        <f t="shared" si="25"/>
        <v>0</v>
      </c>
      <c r="BG184" s="156">
        <f t="shared" si="26"/>
        <v>0</v>
      </c>
      <c r="BH184" s="156">
        <f t="shared" si="27"/>
        <v>0</v>
      </c>
      <c r="BI184" s="156">
        <f t="shared" si="28"/>
        <v>0</v>
      </c>
      <c r="BJ184" s="14" t="s">
        <v>129</v>
      </c>
      <c r="BK184" s="157">
        <f t="shared" si="29"/>
        <v>0</v>
      </c>
      <c r="BL184" s="14" t="s">
        <v>128</v>
      </c>
      <c r="BM184" s="155" t="s">
        <v>312</v>
      </c>
    </row>
    <row r="185" spans="1:65" s="2" customFormat="1" ht="21.75" customHeight="1">
      <c r="A185" s="26"/>
      <c r="B185" s="144"/>
      <c r="C185" s="158" t="s">
        <v>221</v>
      </c>
      <c r="D185" s="158" t="s">
        <v>179</v>
      </c>
      <c r="E185" s="159" t="s">
        <v>270</v>
      </c>
      <c r="F185" s="160" t="s">
        <v>271</v>
      </c>
      <c r="G185" s="161" t="s">
        <v>127</v>
      </c>
      <c r="H185" s="162">
        <v>5</v>
      </c>
      <c r="I185" s="162"/>
      <c r="J185" s="162">
        <f t="shared" si="20"/>
        <v>0</v>
      </c>
      <c r="K185" s="163"/>
      <c r="L185" s="164"/>
      <c r="M185" s="165" t="s">
        <v>1</v>
      </c>
      <c r="N185" s="166" t="s">
        <v>37</v>
      </c>
      <c r="O185" s="153">
        <v>0</v>
      </c>
      <c r="P185" s="153">
        <f t="shared" si="21"/>
        <v>0</v>
      </c>
      <c r="Q185" s="153">
        <v>0</v>
      </c>
      <c r="R185" s="153">
        <f t="shared" si="22"/>
        <v>0</v>
      </c>
      <c r="S185" s="153">
        <v>0</v>
      </c>
      <c r="T185" s="154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139</v>
      </c>
      <c r="AT185" s="155" t="s">
        <v>179</v>
      </c>
      <c r="AU185" s="155" t="s">
        <v>129</v>
      </c>
      <c r="AY185" s="14" t="s">
        <v>122</v>
      </c>
      <c r="BE185" s="156">
        <f t="shared" si="24"/>
        <v>0</v>
      </c>
      <c r="BF185" s="156">
        <f t="shared" si="25"/>
        <v>0</v>
      </c>
      <c r="BG185" s="156">
        <f t="shared" si="26"/>
        <v>0</v>
      </c>
      <c r="BH185" s="156">
        <f t="shared" si="27"/>
        <v>0</v>
      </c>
      <c r="BI185" s="156">
        <f t="shared" si="28"/>
        <v>0</v>
      </c>
      <c r="BJ185" s="14" t="s">
        <v>129</v>
      </c>
      <c r="BK185" s="157">
        <f t="shared" si="29"/>
        <v>0</v>
      </c>
      <c r="BL185" s="14" t="s">
        <v>128</v>
      </c>
      <c r="BM185" s="155" t="s">
        <v>439</v>
      </c>
    </row>
    <row r="186" spans="1:65" s="2" customFormat="1" ht="21.75" customHeight="1">
      <c r="A186" s="26"/>
      <c r="B186" s="144"/>
      <c r="C186" s="158" t="s">
        <v>309</v>
      </c>
      <c r="D186" s="158" t="s">
        <v>179</v>
      </c>
      <c r="E186" s="159" t="s">
        <v>274</v>
      </c>
      <c r="F186" s="160" t="s">
        <v>275</v>
      </c>
      <c r="G186" s="161" t="s">
        <v>127</v>
      </c>
      <c r="H186" s="162">
        <v>5</v>
      </c>
      <c r="I186" s="162"/>
      <c r="J186" s="162">
        <f t="shared" si="20"/>
        <v>0</v>
      </c>
      <c r="K186" s="163"/>
      <c r="L186" s="164"/>
      <c r="M186" s="165" t="s">
        <v>1</v>
      </c>
      <c r="N186" s="166" t="s">
        <v>37</v>
      </c>
      <c r="O186" s="153">
        <v>0</v>
      </c>
      <c r="P186" s="153">
        <f t="shared" si="21"/>
        <v>0</v>
      </c>
      <c r="Q186" s="153">
        <v>0</v>
      </c>
      <c r="R186" s="153">
        <f t="shared" si="22"/>
        <v>0</v>
      </c>
      <c r="S186" s="153">
        <v>0</v>
      </c>
      <c r="T186" s="154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139</v>
      </c>
      <c r="AT186" s="155" t="s">
        <v>179</v>
      </c>
      <c r="AU186" s="155" t="s">
        <v>129</v>
      </c>
      <c r="AY186" s="14" t="s">
        <v>122</v>
      </c>
      <c r="BE186" s="156">
        <f t="shared" si="24"/>
        <v>0</v>
      </c>
      <c r="BF186" s="156">
        <f t="shared" si="25"/>
        <v>0</v>
      </c>
      <c r="BG186" s="156">
        <f t="shared" si="26"/>
        <v>0</v>
      </c>
      <c r="BH186" s="156">
        <f t="shared" si="27"/>
        <v>0</v>
      </c>
      <c r="BI186" s="156">
        <f t="shared" si="28"/>
        <v>0</v>
      </c>
      <c r="BJ186" s="14" t="s">
        <v>129</v>
      </c>
      <c r="BK186" s="157">
        <f t="shared" si="29"/>
        <v>0</v>
      </c>
      <c r="BL186" s="14" t="s">
        <v>128</v>
      </c>
      <c r="BM186" s="155" t="s">
        <v>319</v>
      </c>
    </row>
    <row r="187" spans="1:65" s="2" customFormat="1" ht="21.75" customHeight="1">
      <c r="A187" s="26"/>
      <c r="B187" s="144"/>
      <c r="C187" s="145" t="s">
        <v>225</v>
      </c>
      <c r="D187" s="145" t="s">
        <v>124</v>
      </c>
      <c r="E187" s="146" t="s">
        <v>277</v>
      </c>
      <c r="F187" s="147" t="s">
        <v>278</v>
      </c>
      <c r="G187" s="148" t="s">
        <v>127</v>
      </c>
      <c r="H187" s="149">
        <v>2</v>
      </c>
      <c r="I187" s="149"/>
      <c r="J187" s="149">
        <f t="shared" si="20"/>
        <v>0</v>
      </c>
      <c r="K187" s="150"/>
      <c r="L187" s="27"/>
      <c r="M187" s="151" t="s">
        <v>1</v>
      </c>
      <c r="N187" s="152" t="s">
        <v>37</v>
      </c>
      <c r="O187" s="153">
        <v>0</v>
      </c>
      <c r="P187" s="153">
        <f t="shared" si="21"/>
        <v>0</v>
      </c>
      <c r="Q187" s="153">
        <v>0</v>
      </c>
      <c r="R187" s="153">
        <f t="shared" si="22"/>
        <v>0</v>
      </c>
      <c r="S187" s="153">
        <v>0</v>
      </c>
      <c r="T187" s="154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128</v>
      </c>
      <c r="AT187" s="155" t="s">
        <v>124</v>
      </c>
      <c r="AU187" s="155" t="s">
        <v>129</v>
      </c>
      <c r="AY187" s="14" t="s">
        <v>122</v>
      </c>
      <c r="BE187" s="156">
        <f t="shared" si="24"/>
        <v>0</v>
      </c>
      <c r="BF187" s="156">
        <f t="shared" si="25"/>
        <v>0</v>
      </c>
      <c r="BG187" s="156">
        <f t="shared" si="26"/>
        <v>0</v>
      </c>
      <c r="BH187" s="156">
        <f t="shared" si="27"/>
        <v>0</v>
      </c>
      <c r="BI187" s="156">
        <f t="shared" si="28"/>
        <v>0</v>
      </c>
      <c r="BJ187" s="14" t="s">
        <v>129</v>
      </c>
      <c r="BK187" s="157">
        <f t="shared" si="29"/>
        <v>0</v>
      </c>
      <c r="BL187" s="14" t="s">
        <v>128</v>
      </c>
      <c r="BM187" s="155" t="s">
        <v>440</v>
      </c>
    </row>
    <row r="188" spans="1:65" s="2" customFormat="1" ht="21.75" customHeight="1">
      <c r="A188" s="26"/>
      <c r="B188" s="144"/>
      <c r="C188" s="158" t="s">
        <v>316</v>
      </c>
      <c r="D188" s="158" t="s">
        <v>179</v>
      </c>
      <c r="E188" s="159" t="s">
        <v>281</v>
      </c>
      <c r="F188" s="160" t="s">
        <v>282</v>
      </c>
      <c r="G188" s="161" t="s">
        <v>127</v>
      </c>
      <c r="H188" s="162">
        <v>2.02</v>
      </c>
      <c r="I188" s="162"/>
      <c r="J188" s="162">
        <f t="shared" si="20"/>
        <v>0</v>
      </c>
      <c r="K188" s="163"/>
      <c r="L188" s="164"/>
      <c r="M188" s="165" t="s">
        <v>1</v>
      </c>
      <c r="N188" s="166" t="s">
        <v>37</v>
      </c>
      <c r="O188" s="153">
        <v>0</v>
      </c>
      <c r="P188" s="153">
        <f t="shared" si="21"/>
        <v>0</v>
      </c>
      <c r="Q188" s="153">
        <v>3.6999999999999999E-4</v>
      </c>
      <c r="R188" s="153">
        <f t="shared" si="22"/>
        <v>7.4739999999999995E-4</v>
      </c>
      <c r="S188" s="153">
        <v>0</v>
      </c>
      <c r="T188" s="154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139</v>
      </c>
      <c r="AT188" s="155" t="s">
        <v>179</v>
      </c>
      <c r="AU188" s="155" t="s">
        <v>129</v>
      </c>
      <c r="AY188" s="14" t="s">
        <v>122</v>
      </c>
      <c r="BE188" s="156">
        <f t="shared" si="24"/>
        <v>0</v>
      </c>
      <c r="BF188" s="156">
        <f t="shared" si="25"/>
        <v>0</v>
      </c>
      <c r="BG188" s="156">
        <f t="shared" si="26"/>
        <v>0</v>
      </c>
      <c r="BH188" s="156">
        <f t="shared" si="27"/>
        <v>0</v>
      </c>
      <c r="BI188" s="156">
        <f t="shared" si="28"/>
        <v>0</v>
      </c>
      <c r="BJ188" s="14" t="s">
        <v>129</v>
      </c>
      <c r="BK188" s="157">
        <f t="shared" si="29"/>
        <v>0</v>
      </c>
      <c r="BL188" s="14" t="s">
        <v>128</v>
      </c>
      <c r="BM188" s="155" t="s">
        <v>441</v>
      </c>
    </row>
    <row r="189" spans="1:65" s="2" customFormat="1" ht="33" customHeight="1">
      <c r="A189" s="26"/>
      <c r="B189" s="144"/>
      <c r="C189" s="158" t="s">
        <v>228</v>
      </c>
      <c r="D189" s="158" t="s">
        <v>179</v>
      </c>
      <c r="E189" s="159" t="s">
        <v>284</v>
      </c>
      <c r="F189" s="160" t="s">
        <v>285</v>
      </c>
      <c r="G189" s="161" t="s">
        <v>127</v>
      </c>
      <c r="H189" s="162">
        <v>2.02</v>
      </c>
      <c r="I189" s="162"/>
      <c r="J189" s="162">
        <f t="shared" si="20"/>
        <v>0</v>
      </c>
      <c r="K189" s="163"/>
      <c r="L189" s="164"/>
      <c r="M189" s="165" t="s">
        <v>1</v>
      </c>
      <c r="N189" s="166" t="s">
        <v>37</v>
      </c>
      <c r="O189" s="153">
        <v>0</v>
      </c>
      <c r="P189" s="153">
        <f t="shared" si="21"/>
        <v>0</v>
      </c>
      <c r="Q189" s="153">
        <v>4.0550000000000003E-2</v>
      </c>
      <c r="R189" s="153">
        <f t="shared" si="22"/>
        <v>8.1911000000000012E-2</v>
      </c>
      <c r="S189" s="153">
        <v>0</v>
      </c>
      <c r="T189" s="154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139</v>
      </c>
      <c r="AT189" s="155" t="s">
        <v>179</v>
      </c>
      <c r="AU189" s="155" t="s">
        <v>129</v>
      </c>
      <c r="AY189" s="14" t="s">
        <v>122</v>
      </c>
      <c r="BE189" s="156">
        <f t="shared" si="24"/>
        <v>0</v>
      </c>
      <c r="BF189" s="156">
        <f t="shared" si="25"/>
        <v>0</v>
      </c>
      <c r="BG189" s="156">
        <f t="shared" si="26"/>
        <v>0</v>
      </c>
      <c r="BH189" s="156">
        <f t="shared" si="27"/>
        <v>0</v>
      </c>
      <c r="BI189" s="156">
        <f t="shared" si="28"/>
        <v>0</v>
      </c>
      <c r="BJ189" s="14" t="s">
        <v>129</v>
      </c>
      <c r="BK189" s="157">
        <f t="shared" si="29"/>
        <v>0</v>
      </c>
      <c r="BL189" s="14" t="s">
        <v>128</v>
      </c>
      <c r="BM189" s="155" t="s">
        <v>442</v>
      </c>
    </row>
    <row r="190" spans="1:65" s="2" customFormat="1" ht="16.5" customHeight="1">
      <c r="A190" s="26"/>
      <c r="B190" s="144"/>
      <c r="C190" s="158" t="s">
        <v>323</v>
      </c>
      <c r="D190" s="158" t="s">
        <v>179</v>
      </c>
      <c r="E190" s="159" t="s">
        <v>288</v>
      </c>
      <c r="F190" s="160" t="s">
        <v>289</v>
      </c>
      <c r="G190" s="161" t="s">
        <v>127</v>
      </c>
      <c r="H190" s="162">
        <v>2.02</v>
      </c>
      <c r="I190" s="162"/>
      <c r="J190" s="162">
        <f t="shared" si="20"/>
        <v>0</v>
      </c>
      <c r="K190" s="163"/>
      <c r="L190" s="164"/>
      <c r="M190" s="165" t="s">
        <v>1</v>
      </c>
      <c r="N190" s="166" t="s">
        <v>37</v>
      </c>
      <c r="O190" s="153">
        <v>0</v>
      </c>
      <c r="P190" s="153">
        <f t="shared" si="21"/>
        <v>0</v>
      </c>
      <c r="Q190" s="153">
        <v>0.10199999999999999</v>
      </c>
      <c r="R190" s="153">
        <f t="shared" si="22"/>
        <v>0.20604</v>
      </c>
      <c r="S190" s="153">
        <v>0</v>
      </c>
      <c r="T190" s="154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139</v>
      </c>
      <c r="AT190" s="155" t="s">
        <v>179</v>
      </c>
      <c r="AU190" s="155" t="s">
        <v>129</v>
      </c>
      <c r="AY190" s="14" t="s">
        <v>122</v>
      </c>
      <c r="BE190" s="156">
        <f t="shared" si="24"/>
        <v>0</v>
      </c>
      <c r="BF190" s="156">
        <f t="shared" si="25"/>
        <v>0</v>
      </c>
      <c r="BG190" s="156">
        <f t="shared" si="26"/>
        <v>0</v>
      </c>
      <c r="BH190" s="156">
        <f t="shared" si="27"/>
        <v>0</v>
      </c>
      <c r="BI190" s="156">
        <f t="shared" si="28"/>
        <v>0</v>
      </c>
      <c r="BJ190" s="14" t="s">
        <v>129</v>
      </c>
      <c r="BK190" s="157">
        <f t="shared" si="29"/>
        <v>0</v>
      </c>
      <c r="BL190" s="14" t="s">
        <v>128</v>
      </c>
      <c r="BM190" s="155" t="s">
        <v>443</v>
      </c>
    </row>
    <row r="191" spans="1:65" s="2" customFormat="1" ht="21.75" customHeight="1">
      <c r="A191" s="26"/>
      <c r="B191" s="144"/>
      <c r="C191" s="158" t="s">
        <v>232</v>
      </c>
      <c r="D191" s="158" t="s">
        <v>179</v>
      </c>
      <c r="E191" s="159" t="s">
        <v>291</v>
      </c>
      <c r="F191" s="160" t="s">
        <v>292</v>
      </c>
      <c r="G191" s="161" t="s">
        <v>127</v>
      </c>
      <c r="H191" s="162">
        <v>2.02</v>
      </c>
      <c r="I191" s="162"/>
      <c r="J191" s="162">
        <f t="shared" si="20"/>
        <v>0</v>
      </c>
      <c r="K191" s="163"/>
      <c r="L191" s="164"/>
      <c r="M191" s="165" t="s">
        <v>1</v>
      </c>
      <c r="N191" s="166" t="s">
        <v>37</v>
      </c>
      <c r="O191" s="153">
        <v>0</v>
      </c>
      <c r="P191" s="153">
        <f t="shared" si="21"/>
        <v>0</v>
      </c>
      <c r="Q191" s="153">
        <v>7.8E-2</v>
      </c>
      <c r="R191" s="153">
        <f t="shared" si="22"/>
        <v>0.15756000000000001</v>
      </c>
      <c r="S191" s="153">
        <v>0</v>
      </c>
      <c r="T191" s="154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139</v>
      </c>
      <c r="AT191" s="155" t="s">
        <v>179</v>
      </c>
      <c r="AU191" s="155" t="s">
        <v>129</v>
      </c>
      <c r="AY191" s="14" t="s">
        <v>122</v>
      </c>
      <c r="BE191" s="156">
        <f t="shared" si="24"/>
        <v>0</v>
      </c>
      <c r="BF191" s="156">
        <f t="shared" si="25"/>
        <v>0</v>
      </c>
      <c r="BG191" s="156">
        <f t="shared" si="26"/>
        <v>0</v>
      </c>
      <c r="BH191" s="156">
        <f t="shared" si="27"/>
        <v>0</v>
      </c>
      <c r="BI191" s="156">
        <f t="shared" si="28"/>
        <v>0</v>
      </c>
      <c r="BJ191" s="14" t="s">
        <v>129</v>
      </c>
      <c r="BK191" s="157">
        <f t="shared" si="29"/>
        <v>0</v>
      </c>
      <c r="BL191" s="14" t="s">
        <v>128</v>
      </c>
      <c r="BM191" s="155" t="s">
        <v>444</v>
      </c>
    </row>
    <row r="192" spans="1:65" s="2" customFormat="1" ht="21.75" customHeight="1">
      <c r="A192" s="26"/>
      <c r="B192" s="144"/>
      <c r="C192" s="158" t="s">
        <v>330</v>
      </c>
      <c r="D192" s="158" t="s">
        <v>179</v>
      </c>
      <c r="E192" s="159" t="s">
        <v>295</v>
      </c>
      <c r="F192" s="160" t="s">
        <v>296</v>
      </c>
      <c r="G192" s="161" t="s">
        <v>127</v>
      </c>
      <c r="H192" s="162">
        <v>2.02</v>
      </c>
      <c r="I192" s="162"/>
      <c r="J192" s="162">
        <f t="shared" si="20"/>
        <v>0</v>
      </c>
      <c r="K192" s="163"/>
      <c r="L192" s="164"/>
      <c r="M192" s="165" t="s">
        <v>1</v>
      </c>
      <c r="N192" s="166" t="s">
        <v>37</v>
      </c>
      <c r="O192" s="153">
        <v>0</v>
      </c>
      <c r="P192" s="153">
        <f t="shared" si="21"/>
        <v>0</v>
      </c>
      <c r="Q192" s="153">
        <v>0.12</v>
      </c>
      <c r="R192" s="153">
        <f t="shared" si="22"/>
        <v>0.2424</v>
      </c>
      <c r="S192" s="153">
        <v>0</v>
      </c>
      <c r="T192" s="154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139</v>
      </c>
      <c r="AT192" s="155" t="s">
        <v>179</v>
      </c>
      <c r="AU192" s="155" t="s">
        <v>129</v>
      </c>
      <c r="AY192" s="14" t="s">
        <v>122</v>
      </c>
      <c r="BE192" s="156">
        <f t="shared" si="24"/>
        <v>0</v>
      </c>
      <c r="BF192" s="156">
        <f t="shared" si="25"/>
        <v>0</v>
      </c>
      <c r="BG192" s="156">
        <f t="shared" si="26"/>
        <v>0</v>
      </c>
      <c r="BH192" s="156">
        <f t="shared" si="27"/>
        <v>0</v>
      </c>
      <c r="BI192" s="156">
        <f t="shared" si="28"/>
        <v>0</v>
      </c>
      <c r="BJ192" s="14" t="s">
        <v>129</v>
      </c>
      <c r="BK192" s="157">
        <f t="shared" si="29"/>
        <v>0</v>
      </c>
      <c r="BL192" s="14" t="s">
        <v>128</v>
      </c>
      <c r="BM192" s="155" t="s">
        <v>445</v>
      </c>
    </row>
    <row r="193" spans="1:65" s="12" customFormat="1" ht="22.9" customHeight="1">
      <c r="B193" s="132"/>
      <c r="D193" s="133" t="s">
        <v>70</v>
      </c>
      <c r="E193" s="142" t="s">
        <v>154</v>
      </c>
      <c r="F193" s="142" t="s">
        <v>298</v>
      </c>
      <c r="J193" s="143">
        <f>BK193</f>
        <v>0</v>
      </c>
      <c r="L193" s="132"/>
      <c r="M193" s="136"/>
      <c r="N193" s="137"/>
      <c r="O193" s="137"/>
      <c r="P193" s="138">
        <f>SUM(P194:P215)</f>
        <v>4.3920000000000003</v>
      </c>
      <c r="Q193" s="137"/>
      <c r="R193" s="138">
        <f>SUM(R194:R215)</f>
        <v>74.907769999999999</v>
      </c>
      <c r="S193" s="137"/>
      <c r="T193" s="139">
        <f>SUM(T194:T215)</f>
        <v>0</v>
      </c>
      <c r="AR193" s="133" t="s">
        <v>79</v>
      </c>
      <c r="AT193" s="140" t="s">
        <v>70</v>
      </c>
      <c r="AU193" s="140" t="s">
        <v>79</v>
      </c>
      <c r="AY193" s="133" t="s">
        <v>122</v>
      </c>
      <c r="BK193" s="141">
        <f>SUM(BK194:BK215)</f>
        <v>0</v>
      </c>
    </row>
    <row r="194" spans="1:65" s="2" customFormat="1" ht="16.5" customHeight="1">
      <c r="A194" s="26"/>
      <c r="B194" s="144"/>
      <c r="C194" s="145" t="s">
        <v>235</v>
      </c>
      <c r="D194" s="145" t="s">
        <v>124</v>
      </c>
      <c r="E194" s="146" t="s">
        <v>299</v>
      </c>
      <c r="F194" s="147" t="s">
        <v>300</v>
      </c>
      <c r="G194" s="148" t="s">
        <v>127</v>
      </c>
      <c r="H194" s="149">
        <v>1</v>
      </c>
      <c r="I194" s="149"/>
      <c r="J194" s="149">
        <f t="shared" ref="J194:J215" si="30">ROUND(I194*H194,3)</f>
        <v>0</v>
      </c>
      <c r="K194" s="150"/>
      <c r="L194" s="27"/>
      <c r="M194" s="151" t="s">
        <v>1</v>
      </c>
      <c r="N194" s="152" t="s">
        <v>37</v>
      </c>
      <c r="O194" s="153">
        <v>0</v>
      </c>
      <c r="P194" s="153">
        <f t="shared" ref="P194:P215" si="31">O194*H194</f>
        <v>0</v>
      </c>
      <c r="Q194" s="153">
        <v>0</v>
      </c>
      <c r="R194" s="153">
        <f t="shared" ref="R194:R215" si="32">Q194*H194</f>
        <v>0</v>
      </c>
      <c r="S194" s="153">
        <v>0</v>
      </c>
      <c r="T194" s="154">
        <f t="shared" ref="T194:T215" si="33"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128</v>
      </c>
      <c r="AT194" s="155" t="s">
        <v>124</v>
      </c>
      <c r="AU194" s="155" t="s">
        <v>129</v>
      </c>
      <c r="AY194" s="14" t="s">
        <v>122</v>
      </c>
      <c r="BE194" s="156">
        <f t="shared" ref="BE194:BE215" si="34">IF(N194="základná",J194,0)</f>
        <v>0</v>
      </c>
      <c r="BF194" s="156">
        <f t="shared" ref="BF194:BF215" si="35">IF(N194="znížená",J194,0)</f>
        <v>0</v>
      </c>
      <c r="BG194" s="156">
        <f t="shared" ref="BG194:BG215" si="36">IF(N194="zákl. prenesená",J194,0)</f>
        <v>0</v>
      </c>
      <c r="BH194" s="156">
        <f t="shared" ref="BH194:BH215" si="37">IF(N194="zníž. prenesená",J194,0)</f>
        <v>0</v>
      </c>
      <c r="BI194" s="156">
        <f t="shared" ref="BI194:BI215" si="38">IF(N194="nulová",J194,0)</f>
        <v>0</v>
      </c>
      <c r="BJ194" s="14" t="s">
        <v>129</v>
      </c>
      <c r="BK194" s="157">
        <f t="shared" ref="BK194:BK215" si="39">ROUND(I194*H194,3)</f>
        <v>0</v>
      </c>
      <c r="BL194" s="14" t="s">
        <v>128</v>
      </c>
      <c r="BM194" s="155" t="s">
        <v>446</v>
      </c>
    </row>
    <row r="195" spans="1:65" s="2" customFormat="1" ht="16.5" customHeight="1">
      <c r="A195" s="26"/>
      <c r="B195" s="144"/>
      <c r="C195" s="145" t="s">
        <v>337</v>
      </c>
      <c r="D195" s="145" t="s">
        <v>124</v>
      </c>
      <c r="E195" s="146" t="s">
        <v>303</v>
      </c>
      <c r="F195" s="147" t="s">
        <v>304</v>
      </c>
      <c r="G195" s="148" t="s">
        <v>127</v>
      </c>
      <c r="H195" s="149">
        <v>3</v>
      </c>
      <c r="I195" s="149"/>
      <c r="J195" s="149">
        <f t="shared" si="30"/>
        <v>0</v>
      </c>
      <c r="K195" s="150"/>
      <c r="L195" s="27"/>
      <c r="M195" s="151" t="s">
        <v>1</v>
      </c>
      <c r="N195" s="152" t="s">
        <v>37</v>
      </c>
      <c r="O195" s="153">
        <v>0</v>
      </c>
      <c r="P195" s="153">
        <f t="shared" si="31"/>
        <v>0</v>
      </c>
      <c r="Q195" s="153">
        <v>0</v>
      </c>
      <c r="R195" s="153">
        <f t="shared" si="32"/>
        <v>0</v>
      </c>
      <c r="S195" s="153">
        <v>0</v>
      </c>
      <c r="T195" s="154">
        <f t="shared" si="3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128</v>
      </c>
      <c r="AT195" s="155" t="s">
        <v>124</v>
      </c>
      <c r="AU195" s="155" t="s">
        <v>129</v>
      </c>
      <c r="AY195" s="14" t="s">
        <v>122</v>
      </c>
      <c r="BE195" s="156">
        <f t="shared" si="34"/>
        <v>0</v>
      </c>
      <c r="BF195" s="156">
        <f t="shared" si="35"/>
        <v>0</v>
      </c>
      <c r="BG195" s="156">
        <f t="shared" si="36"/>
        <v>0</v>
      </c>
      <c r="BH195" s="156">
        <f t="shared" si="37"/>
        <v>0</v>
      </c>
      <c r="BI195" s="156">
        <f t="shared" si="38"/>
        <v>0</v>
      </c>
      <c r="BJ195" s="14" t="s">
        <v>129</v>
      </c>
      <c r="BK195" s="157">
        <f t="shared" si="39"/>
        <v>0</v>
      </c>
      <c r="BL195" s="14" t="s">
        <v>128</v>
      </c>
      <c r="BM195" s="155" t="s">
        <v>340</v>
      </c>
    </row>
    <row r="196" spans="1:65" s="2" customFormat="1" ht="16.5" customHeight="1">
      <c r="A196" s="26"/>
      <c r="B196" s="144"/>
      <c r="C196" s="145" t="s">
        <v>239</v>
      </c>
      <c r="D196" s="145" t="s">
        <v>124</v>
      </c>
      <c r="E196" s="146" t="s">
        <v>306</v>
      </c>
      <c r="F196" s="147" t="s">
        <v>307</v>
      </c>
      <c r="G196" s="148" t="s">
        <v>127</v>
      </c>
      <c r="H196" s="149">
        <v>7</v>
      </c>
      <c r="I196" s="149"/>
      <c r="J196" s="149">
        <f t="shared" si="30"/>
        <v>0</v>
      </c>
      <c r="K196" s="150"/>
      <c r="L196" s="27"/>
      <c r="M196" s="151" t="s">
        <v>1</v>
      </c>
      <c r="N196" s="152" t="s">
        <v>37</v>
      </c>
      <c r="O196" s="153">
        <v>0</v>
      </c>
      <c r="P196" s="153">
        <f t="shared" si="31"/>
        <v>0</v>
      </c>
      <c r="Q196" s="153">
        <v>0</v>
      </c>
      <c r="R196" s="153">
        <f t="shared" si="32"/>
        <v>0</v>
      </c>
      <c r="S196" s="153">
        <v>0</v>
      </c>
      <c r="T196" s="154">
        <f t="shared" si="3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128</v>
      </c>
      <c r="AT196" s="155" t="s">
        <v>124</v>
      </c>
      <c r="AU196" s="155" t="s">
        <v>129</v>
      </c>
      <c r="AY196" s="14" t="s">
        <v>122</v>
      </c>
      <c r="BE196" s="156">
        <f t="shared" si="34"/>
        <v>0</v>
      </c>
      <c r="BF196" s="156">
        <f t="shared" si="35"/>
        <v>0</v>
      </c>
      <c r="BG196" s="156">
        <f t="shared" si="36"/>
        <v>0</v>
      </c>
      <c r="BH196" s="156">
        <f t="shared" si="37"/>
        <v>0</v>
      </c>
      <c r="BI196" s="156">
        <f t="shared" si="38"/>
        <v>0</v>
      </c>
      <c r="BJ196" s="14" t="s">
        <v>129</v>
      </c>
      <c r="BK196" s="157">
        <f t="shared" si="39"/>
        <v>0</v>
      </c>
      <c r="BL196" s="14" t="s">
        <v>128</v>
      </c>
      <c r="BM196" s="155" t="s">
        <v>343</v>
      </c>
    </row>
    <row r="197" spans="1:65" s="2" customFormat="1" ht="21.75" customHeight="1">
      <c r="A197" s="26"/>
      <c r="B197" s="144"/>
      <c r="C197" s="145" t="s">
        <v>344</v>
      </c>
      <c r="D197" s="145" t="s">
        <v>124</v>
      </c>
      <c r="E197" s="146" t="s">
        <v>310</v>
      </c>
      <c r="F197" s="147" t="s">
        <v>311</v>
      </c>
      <c r="G197" s="148" t="s">
        <v>247</v>
      </c>
      <c r="H197" s="149">
        <v>320</v>
      </c>
      <c r="I197" s="149"/>
      <c r="J197" s="149">
        <f t="shared" si="30"/>
        <v>0</v>
      </c>
      <c r="K197" s="150"/>
      <c r="L197" s="27"/>
      <c r="M197" s="151" t="s">
        <v>1</v>
      </c>
      <c r="N197" s="152" t="s">
        <v>37</v>
      </c>
      <c r="O197" s="153">
        <v>0</v>
      </c>
      <c r="P197" s="153">
        <f t="shared" si="31"/>
        <v>0</v>
      </c>
      <c r="Q197" s="153">
        <v>0</v>
      </c>
      <c r="R197" s="153">
        <f t="shared" si="32"/>
        <v>0</v>
      </c>
      <c r="S197" s="153">
        <v>0</v>
      </c>
      <c r="T197" s="154">
        <f t="shared" si="3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128</v>
      </c>
      <c r="AT197" s="155" t="s">
        <v>124</v>
      </c>
      <c r="AU197" s="155" t="s">
        <v>129</v>
      </c>
      <c r="AY197" s="14" t="s">
        <v>122</v>
      </c>
      <c r="BE197" s="156">
        <f t="shared" si="34"/>
        <v>0</v>
      </c>
      <c r="BF197" s="156">
        <f t="shared" si="35"/>
        <v>0</v>
      </c>
      <c r="BG197" s="156">
        <f t="shared" si="36"/>
        <v>0</v>
      </c>
      <c r="BH197" s="156">
        <f t="shared" si="37"/>
        <v>0</v>
      </c>
      <c r="BI197" s="156">
        <f t="shared" si="38"/>
        <v>0</v>
      </c>
      <c r="BJ197" s="14" t="s">
        <v>129</v>
      </c>
      <c r="BK197" s="157">
        <f t="shared" si="39"/>
        <v>0</v>
      </c>
      <c r="BL197" s="14" t="s">
        <v>128</v>
      </c>
      <c r="BM197" s="155" t="s">
        <v>447</v>
      </c>
    </row>
    <row r="198" spans="1:65" s="2" customFormat="1" ht="16.5" customHeight="1">
      <c r="A198" s="26"/>
      <c r="B198" s="144"/>
      <c r="C198" s="158" t="s">
        <v>242</v>
      </c>
      <c r="D198" s="158" t="s">
        <v>179</v>
      </c>
      <c r="E198" s="159" t="s">
        <v>313</v>
      </c>
      <c r="F198" s="160" t="s">
        <v>314</v>
      </c>
      <c r="G198" s="161" t="s">
        <v>127</v>
      </c>
      <c r="H198" s="162">
        <v>1280</v>
      </c>
      <c r="I198" s="162"/>
      <c r="J198" s="162">
        <f t="shared" si="30"/>
        <v>0</v>
      </c>
      <c r="K198" s="163"/>
      <c r="L198" s="164"/>
      <c r="M198" s="165" t="s">
        <v>1</v>
      </c>
      <c r="N198" s="166" t="s">
        <v>37</v>
      </c>
      <c r="O198" s="153">
        <v>0</v>
      </c>
      <c r="P198" s="153">
        <f t="shared" si="31"/>
        <v>0</v>
      </c>
      <c r="Q198" s="153">
        <v>2.2499999999999999E-2</v>
      </c>
      <c r="R198" s="153">
        <f t="shared" si="32"/>
        <v>28.799999999999997</v>
      </c>
      <c r="S198" s="153">
        <v>0</v>
      </c>
      <c r="T198" s="154">
        <f t="shared" si="3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139</v>
      </c>
      <c r="AT198" s="155" t="s">
        <v>179</v>
      </c>
      <c r="AU198" s="155" t="s">
        <v>129</v>
      </c>
      <c r="AY198" s="14" t="s">
        <v>122</v>
      </c>
      <c r="BE198" s="156">
        <f t="shared" si="34"/>
        <v>0</v>
      </c>
      <c r="BF198" s="156">
        <f t="shared" si="35"/>
        <v>0</v>
      </c>
      <c r="BG198" s="156">
        <f t="shared" si="36"/>
        <v>0</v>
      </c>
      <c r="BH198" s="156">
        <f t="shared" si="37"/>
        <v>0</v>
      </c>
      <c r="BI198" s="156">
        <f t="shared" si="38"/>
        <v>0</v>
      </c>
      <c r="BJ198" s="14" t="s">
        <v>129</v>
      </c>
      <c r="BK198" s="157">
        <f t="shared" si="39"/>
        <v>0</v>
      </c>
      <c r="BL198" s="14" t="s">
        <v>128</v>
      </c>
      <c r="BM198" s="155" t="s">
        <v>448</v>
      </c>
    </row>
    <row r="199" spans="1:65" s="2" customFormat="1" ht="33" customHeight="1">
      <c r="A199" s="26"/>
      <c r="B199" s="144"/>
      <c r="C199" s="145" t="s">
        <v>351</v>
      </c>
      <c r="D199" s="145" t="s">
        <v>124</v>
      </c>
      <c r="E199" s="146" t="s">
        <v>317</v>
      </c>
      <c r="F199" s="147" t="s">
        <v>318</v>
      </c>
      <c r="G199" s="148" t="s">
        <v>247</v>
      </c>
      <c r="H199" s="149">
        <v>215</v>
      </c>
      <c r="I199" s="149"/>
      <c r="J199" s="149">
        <f t="shared" si="30"/>
        <v>0</v>
      </c>
      <c r="K199" s="150"/>
      <c r="L199" s="27"/>
      <c r="M199" s="151" t="s">
        <v>1</v>
      </c>
      <c r="N199" s="152" t="s">
        <v>37</v>
      </c>
      <c r="O199" s="153">
        <v>0</v>
      </c>
      <c r="P199" s="153">
        <f t="shared" si="31"/>
        <v>0</v>
      </c>
      <c r="Q199" s="153">
        <v>0</v>
      </c>
      <c r="R199" s="153">
        <f t="shared" si="32"/>
        <v>0</v>
      </c>
      <c r="S199" s="153">
        <v>0</v>
      </c>
      <c r="T199" s="154">
        <f t="shared" si="3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128</v>
      </c>
      <c r="AT199" s="155" t="s">
        <v>124</v>
      </c>
      <c r="AU199" s="155" t="s">
        <v>129</v>
      </c>
      <c r="AY199" s="14" t="s">
        <v>122</v>
      </c>
      <c r="BE199" s="156">
        <f t="shared" si="34"/>
        <v>0</v>
      </c>
      <c r="BF199" s="156">
        <f t="shared" si="35"/>
        <v>0</v>
      </c>
      <c r="BG199" s="156">
        <f t="shared" si="36"/>
        <v>0</v>
      </c>
      <c r="BH199" s="156">
        <f t="shared" si="37"/>
        <v>0</v>
      </c>
      <c r="BI199" s="156">
        <f t="shared" si="38"/>
        <v>0</v>
      </c>
      <c r="BJ199" s="14" t="s">
        <v>129</v>
      </c>
      <c r="BK199" s="157">
        <f t="shared" si="39"/>
        <v>0</v>
      </c>
      <c r="BL199" s="14" t="s">
        <v>128</v>
      </c>
      <c r="BM199" s="155" t="s">
        <v>449</v>
      </c>
    </row>
    <row r="200" spans="1:65" s="2" customFormat="1" ht="16.5" customHeight="1">
      <c r="A200" s="26"/>
      <c r="B200" s="144"/>
      <c r="C200" s="158" t="s">
        <v>248</v>
      </c>
      <c r="D200" s="158" t="s">
        <v>179</v>
      </c>
      <c r="E200" s="159" t="s">
        <v>320</v>
      </c>
      <c r="F200" s="160" t="s">
        <v>321</v>
      </c>
      <c r="G200" s="161" t="s">
        <v>127</v>
      </c>
      <c r="H200" s="162">
        <v>217.15</v>
      </c>
      <c r="I200" s="162"/>
      <c r="J200" s="162">
        <f t="shared" si="30"/>
        <v>0</v>
      </c>
      <c r="K200" s="163"/>
      <c r="L200" s="164"/>
      <c r="M200" s="165" t="s">
        <v>1</v>
      </c>
      <c r="N200" s="166" t="s">
        <v>37</v>
      </c>
      <c r="O200" s="153">
        <v>0</v>
      </c>
      <c r="P200" s="153">
        <f t="shared" si="31"/>
        <v>0</v>
      </c>
      <c r="Q200" s="153">
        <v>2.3E-2</v>
      </c>
      <c r="R200" s="153">
        <f t="shared" si="32"/>
        <v>4.9944499999999996</v>
      </c>
      <c r="S200" s="153">
        <v>0</v>
      </c>
      <c r="T200" s="154">
        <f t="shared" si="3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139</v>
      </c>
      <c r="AT200" s="155" t="s">
        <v>179</v>
      </c>
      <c r="AU200" s="155" t="s">
        <v>129</v>
      </c>
      <c r="AY200" s="14" t="s">
        <v>122</v>
      </c>
      <c r="BE200" s="156">
        <f t="shared" si="34"/>
        <v>0</v>
      </c>
      <c r="BF200" s="156">
        <f t="shared" si="35"/>
        <v>0</v>
      </c>
      <c r="BG200" s="156">
        <f t="shared" si="36"/>
        <v>0</v>
      </c>
      <c r="BH200" s="156">
        <f t="shared" si="37"/>
        <v>0</v>
      </c>
      <c r="BI200" s="156">
        <f t="shared" si="38"/>
        <v>0</v>
      </c>
      <c r="BJ200" s="14" t="s">
        <v>129</v>
      </c>
      <c r="BK200" s="157">
        <f t="shared" si="39"/>
        <v>0</v>
      </c>
      <c r="BL200" s="14" t="s">
        <v>128</v>
      </c>
      <c r="BM200" s="155" t="s">
        <v>450</v>
      </c>
    </row>
    <row r="201" spans="1:65" s="2" customFormat="1" ht="21.75" customHeight="1">
      <c r="A201" s="26"/>
      <c r="B201" s="144"/>
      <c r="C201" s="145" t="s">
        <v>358</v>
      </c>
      <c r="D201" s="145" t="s">
        <v>124</v>
      </c>
      <c r="E201" s="146" t="s">
        <v>324</v>
      </c>
      <c r="F201" s="147" t="s">
        <v>325</v>
      </c>
      <c r="G201" s="148" t="s">
        <v>247</v>
      </c>
      <c r="H201" s="149">
        <v>99</v>
      </c>
      <c r="I201" s="149"/>
      <c r="J201" s="149">
        <f t="shared" si="30"/>
        <v>0</v>
      </c>
      <c r="K201" s="150"/>
      <c r="L201" s="27"/>
      <c r="M201" s="151" t="s">
        <v>1</v>
      </c>
      <c r="N201" s="152" t="s">
        <v>37</v>
      </c>
      <c r="O201" s="153">
        <v>0</v>
      </c>
      <c r="P201" s="153">
        <f t="shared" si="31"/>
        <v>0</v>
      </c>
      <c r="Q201" s="153">
        <v>0</v>
      </c>
      <c r="R201" s="153">
        <f t="shared" si="32"/>
        <v>0</v>
      </c>
      <c r="S201" s="153">
        <v>0</v>
      </c>
      <c r="T201" s="154">
        <f t="shared" si="3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128</v>
      </c>
      <c r="AT201" s="155" t="s">
        <v>124</v>
      </c>
      <c r="AU201" s="155" t="s">
        <v>129</v>
      </c>
      <c r="AY201" s="14" t="s">
        <v>122</v>
      </c>
      <c r="BE201" s="156">
        <f t="shared" si="34"/>
        <v>0</v>
      </c>
      <c r="BF201" s="156">
        <f t="shared" si="35"/>
        <v>0</v>
      </c>
      <c r="BG201" s="156">
        <f t="shared" si="36"/>
        <v>0</v>
      </c>
      <c r="BH201" s="156">
        <f t="shared" si="37"/>
        <v>0</v>
      </c>
      <c r="BI201" s="156">
        <f t="shared" si="38"/>
        <v>0</v>
      </c>
      <c r="BJ201" s="14" t="s">
        <v>129</v>
      </c>
      <c r="BK201" s="157">
        <f t="shared" si="39"/>
        <v>0</v>
      </c>
      <c r="BL201" s="14" t="s">
        <v>128</v>
      </c>
      <c r="BM201" s="155" t="s">
        <v>451</v>
      </c>
    </row>
    <row r="202" spans="1:65" s="2" customFormat="1" ht="21.75" customHeight="1">
      <c r="A202" s="26"/>
      <c r="B202" s="144"/>
      <c r="C202" s="158" t="s">
        <v>251</v>
      </c>
      <c r="D202" s="158" t="s">
        <v>179</v>
      </c>
      <c r="E202" s="159" t="s">
        <v>327</v>
      </c>
      <c r="F202" s="160" t="s">
        <v>328</v>
      </c>
      <c r="G202" s="161" t="s">
        <v>127</v>
      </c>
      <c r="H202" s="162">
        <v>99.99</v>
      </c>
      <c r="I202" s="162"/>
      <c r="J202" s="162">
        <f t="shared" si="30"/>
        <v>0</v>
      </c>
      <c r="K202" s="163"/>
      <c r="L202" s="164"/>
      <c r="M202" s="165" t="s">
        <v>1</v>
      </c>
      <c r="N202" s="166" t="s">
        <v>37</v>
      </c>
      <c r="O202" s="153">
        <v>0</v>
      </c>
      <c r="P202" s="153">
        <f t="shared" si="31"/>
        <v>0</v>
      </c>
      <c r="Q202" s="153">
        <v>6.5000000000000002E-2</v>
      </c>
      <c r="R202" s="153">
        <f t="shared" si="32"/>
        <v>6.4993499999999997</v>
      </c>
      <c r="S202" s="153">
        <v>0</v>
      </c>
      <c r="T202" s="154">
        <f t="shared" si="3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5" t="s">
        <v>139</v>
      </c>
      <c r="AT202" s="155" t="s">
        <v>179</v>
      </c>
      <c r="AU202" s="155" t="s">
        <v>129</v>
      </c>
      <c r="AY202" s="14" t="s">
        <v>122</v>
      </c>
      <c r="BE202" s="156">
        <f t="shared" si="34"/>
        <v>0</v>
      </c>
      <c r="BF202" s="156">
        <f t="shared" si="35"/>
        <v>0</v>
      </c>
      <c r="BG202" s="156">
        <f t="shared" si="36"/>
        <v>0</v>
      </c>
      <c r="BH202" s="156">
        <f t="shared" si="37"/>
        <v>0</v>
      </c>
      <c r="BI202" s="156">
        <f t="shared" si="38"/>
        <v>0</v>
      </c>
      <c r="BJ202" s="14" t="s">
        <v>129</v>
      </c>
      <c r="BK202" s="157">
        <f t="shared" si="39"/>
        <v>0</v>
      </c>
      <c r="BL202" s="14" t="s">
        <v>128</v>
      </c>
      <c r="BM202" s="155" t="s">
        <v>452</v>
      </c>
    </row>
    <row r="203" spans="1:65" s="2" customFormat="1" ht="21.75" customHeight="1">
      <c r="A203" s="26"/>
      <c r="B203" s="144"/>
      <c r="C203" s="145" t="s">
        <v>365</v>
      </c>
      <c r="D203" s="145" t="s">
        <v>124</v>
      </c>
      <c r="E203" s="146" t="s">
        <v>331</v>
      </c>
      <c r="F203" s="147" t="s">
        <v>332</v>
      </c>
      <c r="G203" s="148" t="s">
        <v>247</v>
      </c>
      <c r="H203" s="149">
        <v>284</v>
      </c>
      <c r="I203" s="149"/>
      <c r="J203" s="149">
        <f t="shared" si="30"/>
        <v>0</v>
      </c>
      <c r="K203" s="150"/>
      <c r="L203" s="27"/>
      <c r="M203" s="151" t="s">
        <v>1</v>
      </c>
      <c r="N203" s="152" t="s">
        <v>37</v>
      </c>
      <c r="O203" s="153">
        <v>0</v>
      </c>
      <c r="P203" s="153">
        <f t="shared" si="31"/>
        <v>0</v>
      </c>
      <c r="Q203" s="153">
        <v>0</v>
      </c>
      <c r="R203" s="153">
        <f t="shared" si="32"/>
        <v>0</v>
      </c>
      <c r="S203" s="153">
        <v>0</v>
      </c>
      <c r="T203" s="154">
        <f t="shared" si="3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128</v>
      </c>
      <c r="AT203" s="155" t="s">
        <v>124</v>
      </c>
      <c r="AU203" s="155" t="s">
        <v>129</v>
      </c>
      <c r="AY203" s="14" t="s">
        <v>122</v>
      </c>
      <c r="BE203" s="156">
        <f t="shared" si="34"/>
        <v>0</v>
      </c>
      <c r="BF203" s="156">
        <f t="shared" si="35"/>
        <v>0</v>
      </c>
      <c r="BG203" s="156">
        <f t="shared" si="36"/>
        <v>0</v>
      </c>
      <c r="BH203" s="156">
        <f t="shared" si="37"/>
        <v>0</v>
      </c>
      <c r="BI203" s="156">
        <f t="shared" si="38"/>
        <v>0</v>
      </c>
      <c r="BJ203" s="14" t="s">
        <v>129</v>
      </c>
      <c r="BK203" s="157">
        <f t="shared" si="39"/>
        <v>0</v>
      </c>
      <c r="BL203" s="14" t="s">
        <v>128</v>
      </c>
      <c r="BM203" s="155" t="s">
        <v>453</v>
      </c>
    </row>
    <row r="204" spans="1:65" s="2" customFormat="1" ht="21.75" customHeight="1">
      <c r="A204" s="26"/>
      <c r="B204" s="144"/>
      <c r="C204" s="158" t="s">
        <v>255</v>
      </c>
      <c r="D204" s="158" t="s">
        <v>179</v>
      </c>
      <c r="E204" s="159" t="s">
        <v>334</v>
      </c>
      <c r="F204" s="160" t="s">
        <v>335</v>
      </c>
      <c r="G204" s="161" t="s">
        <v>127</v>
      </c>
      <c r="H204" s="162">
        <v>267.64999999999998</v>
      </c>
      <c r="I204" s="162"/>
      <c r="J204" s="162">
        <f t="shared" si="30"/>
        <v>0</v>
      </c>
      <c r="K204" s="163"/>
      <c r="L204" s="164"/>
      <c r="M204" s="165" t="s">
        <v>1</v>
      </c>
      <c r="N204" s="166" t="s">
        <v>37</v>
      </c>
      <c r="O204" s="153">
        <v>0</v>
      </c>
      <c r="P204" s="153">
        <f t="shared" si="31"/>
        <v>0</v>
      </c>
      <c r="Q204" s="153">
        <v>8.1000000000000003E-2</v>
      </c>
      <c r="R204" s="153">
        <f t="shared" si="32"/>
        <v>21.679649999999999</v>
      </c>
      <c r="S204" s="153">
        <v>0</v>
      </c>
      <c r="T204" s="154">
        <f t="shared" si="3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139</v>
      </c>
      <c r="AT204" s="155" t="s">
        <v>179</v>
      </c>
      <c r="AU204" s="155" t="s">
        <v>129</v>
      </c>
      <c r="AY204" s="14" t="s">
        <v>122</v>
      </c>
      <c r="BE204" s="156">
        <f t="shared" si="34"/>
        <v>0</v>
      </c>
      <c r="BF204" s="156">
        <f t="shared" si="35"/>
        <v>0</v>
      </c>
      <c r="BG204" s="156">
        <f t="shared" si="36"/>
        <v>0</v>
      </c>
      <c r="BH204" s="156">
        <f t="shared" si="37"/>
        <v>0</v>
      </c>
      <c r="BI204" s="156">
        <f t="shared" si="38"/>
        <v>0</v>
      </c>
      <c r="BJ204" s="14" t="s">
        <v>129</v>
      </c>
      <c r="BK204" s="157">
        <f t="shared" si="39"/>
        <v>0</v>
      </c>
      <c r="BL204" s="14" t="s">
        <v>128</v>
      </c>
      <c r="BM204" s="155" t="s">
        <v>454</v>
      </c>
    </row>
    <row r="205" spans="1:65" s="2" customFormat="1" ht="21.75" customHeight="1">
      <c r="A205" s="26"/>
      <c r="B205" s="144"/>
      <c r="C205" s="158" t="s">
        <v>374</v>
      </c>
      <c r="D205" s="158" t="s">
        <v>179</v>
      </c>
      <c r="E205" s="159" t="s">
        <v>338</v>
      </c>
      <c r="F205" s="160" t="s">
        <v>339</v>
      </c>
      <c r="G205" s="161" t="s">
        <v>127</v>
      </c>
      <c r="H205" s="162">
        <v>38.380000000000003</v>
      </c>
      <c r="I205" s="162"/>
      <c r="J205" s="162">
        <f t="shared" si="30"/>
        <v>0</v>
      </c>
      <c r="K205" s="163"/>
      <c r="L205" s="164"/>
      <c r="M205" s="165" t="s">
        <v>1</v>
      </c>
      <c r="N205" s="166" t="s">
        <v>37</v>
      </c>
      <c r="O205" s="153">
        <v>0</v>
      </c>
      <c r="P205" s="153">
        <f t="shared" si="31"/>
        <v>0</v>
      </c>
      <c r="Q205" s="153">
        <v>0</v>
      </c>
      <c r="R205" s="153">
        <f t="shared" si="32"/>
        <v>0</v>
      </c>
      <c r="S205" s="153">
        <v>0</v>
      </c>
      <c r="T205" s="154">
        <f t="shared" si="3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139</v>
      </c>
      <c r="AT205" s="155" t="s">
        <v>179</v>
      </c>
      <c r="AU205" s="155" t="s">
        <v>129</v>
      </c>
      <c r="AY205" s="14" t="s">
        <v>122</v>
      </c>
      <c r="BE205" s="156">
        <f t="shared" si="34"/>
        <v>0</v>
      </c>
      <c r="BF205" s="156">
        <f t="shared" si="35"/>
        <v>0</v>
      </c>
      <c r="BG205" s="156">
        <f t="shared" si="36"/>
        <v>0</v>
      </c>
      <c r="BH205" s="156">
        <f t="shared" si="37"/>
        <v>0</v>
      </c>
      <c r="BI205" s="156">
        <f t="shared" si="38"/>
        <v>0</v>
      </c>
      <c r="BJ205" s="14" t="s">
        <v>129</v>
      </c>
      <c r="BK205" s="157">
        <f t="shared" si="39"/>
        <v>0</v>
      </c>
      <c r="BL205" s="14" t="s">
        <v>128</v>
      </c>
      <c r="BM205" s="155" t="s">
        <v>455</v>
      </c>
    </row>
    <row r="206" spans="1:65" s="2" customFormat="1" ht="21.75" customHeight="1">
      <c r="A206" s="26"/>
      <c r="B206" s="144"/>
      <c r="C206" s="145" t="s">
        <v>258</v>
      </c>
      <c r="D206" s="145" t="s">
        <v>124</v>
      </c>
      <c r="E206" s="146" t="s">
        <v>456</v>
      </c>
      <c r="F206" s="147" t="s">
        <v>457</v>
      </c>
      <c r="G206" s="148" t="s">
        <v>157</v>
      </c>
      <c r="H206" s="149">
        <v>0.4</v>
      </c>
      <c r="I206" s="149"/>
      <c r="J206" s="149">
        <f t="shared" si="30"/>
        <v>0</v>
      </c>
      <c r="K206" s="150"/>
      <c r="L206" s="27"/>
      <c r="M206" s="151" t="s">
        <v>1</v>
      </c>
      <c r="N206" s="152" t="s">
        <v>37</v>
      </c>
      <c r="O206" s="153">
        <v>0</v>
      </c>
      <c r="P206" s="153">
        <f t="shared" si="31"/>
        <v>0</v>
      </c>
      <c r="Q206" s="153">
        <v>0</v>
      </c>
      <c r="R206" s="153">
        <f t="shared" si="32"/>
        <v>0</v>
      </c>
      <c r="S206" s="153">
        <v>0</v>
      </c>
      <c r="T206" s="154">
        <f t="shared" si="3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128</v>
      </c>
      <c r="AT206" s="155" t="s">
        <v>124</v>
      </c>
      <c r="AU206" s="155" t="s">
        <v>129</v>
      </c>
      <c r="AY206" s="14" t="s">
        <v>122</v>
      </c>
      <c r="BE206" s="156">
        <f t="shared" si="34"/>
        <v>0</v>
      </c>
      <c r="BF206" s="156">
        <f t="shared" si="35"/>
        <v>0</v>
      </c>
      <c r="BG206" s="156">
        <f t="shared" si="36"/>
        <v>0</v>
      </c>
      <c r="BH206" s="156">
        <f t="shared" si="37"/>
        <v>0</v>
      </c>
      <c r="BI206" s="156">
        <f t="shared" si="38"/>
        <v>0</v>
      </c>
      <c r="BJ206" s="14" t="s">
        <v>129</v>
      </c>
      <c r="BK206" s="157">
        <f t="shared" si="39"/>
        <v>0</v>
      </c>
      <c r="BL206" s="14" t="s">
        <v>128</v>
      </c>
      <c r="BM206" s="155" t="s">
        <v>377</v>
      </c>
    </row>
    <row r="207" spans="1:65" s="2" customFormat="1" ht="21.75" customHeight="1">
      <c r="A207" s="26"/>
      <c r="B207" s="144"/>
      <c r="C207" s="145" t="s">
        <v>385</v>
      </c>
      <c r="D207" s="145" t="s">
        <v>124</v>
      </c>
      <c r="E207" s="146" t="s">
        <v>341</v>
      </c>
      <c r="F207" s="147" t="s">
        <v>342</v>
      </c>
      <c r="G207" s="148" t="s">
        <v>247</v>
      </c>
      <c r="H207" s="149">
        <v>108.5</v>
      </c>
      <c r="I207" s="149"/>
      <c r="J207" s="149">
        <f t="shared" si="30"/>
        <v>0</v>
      </c>
      <c r="K207" s="150"/>
      <c r="L207" s="27"/>
      <c r="M207" s="151" t="s">
        <v>1</v>
      </c>
      <c r="N207" s="152" t="s">
        <v>37</v>
      </c>
      <c r="O207" s="153">
        <v>0</v>
      </c>
      <c r="P207" s="153">
        <f t="shared" si="31"/>
        <v>0</v>
      </c>
      <c r="Q207" s="153">
        <v>0</v>
      </c>
      <c r="R207" s="153">
        <f t="shared" si="32"/>
        <v>0</v>
      </c>
      <c r="S207" s="153">
        <v>0</v>
      </c>
      <c r="T207" s="154">
        <f t="shared" si="3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128</v>
      </c>
      <c r="AT207" s="155" t="s">
        <v>124</v>
      </c>
      <c r="AU207" s="155" t="s">
        <v>129</v>
      </c>
      <c r="AY207" s="14" t="s">
        <v>122</v>
      </c>
      <c r="BE207" s="156">
        <f t="shared" si="34"/>
        <v>0</v>
      </c>
      <c r="BF207" s="156">
        <f t="shared" si="35"/>
        <v>0</v>
      </c>
      <c r="BG207" s="156">
        <f t="shared" si="36"/>
        <v>0</v>
      </c>
      <c r="BH207" s="156">
        <f t="shared" si="37"/>
        <v>0</v>
      </c>
      <c r="BI207" s="156">
        <f t="shared" si="38"/>
        <v>0</v>
      </c>
      <c r="BJ207" s="14" t="s">
        <v>129</v>
      </c>
      <c r="BK207" s="157">
        <f t="shared" si="39"/>
        <v>0</v>
      </c>
      <c r="BL207" s="14" t="s">
        <v>128</v>
      </c>
      <c r="BM207" s="155" t="s">
        <v>384</v>
      </c>
    </row>
    <row r="208" spans="1:65" s="2" customFormat="1" ht="21.75" customHeight="1">
      <c r="A208" s="26"/>
      <c r="B208" s="144"/>
      <c r="C208" s="145" t="s">
        <v>262</v>
      </c>
      <c r="D208" s="145" t="s">
        <v>124</v>
      </c>
      <c r="E208" s="146" t="s">
        <v>345</v>
      </c>
      <c r="F208" s="147" t="s">
        <v>346</v>
      </c>
      <c r="G208" s="148" t="s">
        <v>247</v>
      </c>
      <c r="H208" s="149">
        <v>68.5</v>
      </c>
      <c r="I208" s="149"/>
      <c r="J208" s="149">
        <f t="shared" si="30"/>
        <v>0</v>
      </c>
      <c r="K208" s="150"/>
      <c r="L208" s="27"/>
      <c r="M208" s="151" t="s">
        <v>1</v>
      </c>
      <c r="N208" s="152" t="s">
        <v>37</v>
      </c>
      <c r="O208" s="153">
        <v>0</v>
      </c>
      <c r="P208" s="153">
        <f t="shared" si="31"/>
        <v>0</v>
      </c>
      <c r="Q208" s="153">
        <v>0</v>
      </c>
      <c r="R208" s="153">
        <f t="shared" si="32"/>
        <v>0</v>
      </c>
      <c r="S208" s="153">
        <v>0</v>
      </c>
      <c r="T208" s="154">
        <f t="shared" si="3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5" t="s">
        <v>128</v>
      </c>
      <c r="AT208" s="155" t="s">
        <v>124</v>
      </c>
      <c r="AU208" s="155" t="s">
        <v>129</v>
      </c>
      <c r="AY208" s="14" t="s">
        <v>122</v>
      </c>
      <c r="BE208" s="156">
        <f t="shared" si="34"/>
        <v>0</v>
      </c>
      <c r="BF208" s="156">
        <f t="shared" si="35"/>
        <v>0</v>
      </c>
      <c r="BG208" s="156">
        <f t="shared" si="36"/>
        <v>0</v>
      </c>
      <c r="BH208" s="156">
        <f t="shared" si="37"/>
        <v>0</v>
      </c>
      <c r="BI208" s="156">
        <f t="shared" si="38"/>
        <v>0</v>
      </c>
      <c r="BJ208" s="14" t="s">
        <v>129</v>
      </c>
      <c r="BK208" s="157">
        <f t="shared" si="39"/>
        <v>0</v>
      </c>
      <c r="BL208" s="14" t="s">
        <v>128</v>
      </c>
      <c r="BM208" s="155" t="s">
        <v>388</v>
      </c>
    </row>
    <row r="209" spans="1:65" s="2" customFormat="1" ht="21.75" customHeight="1">
      <c r="A209" s="26"/>
      <c r="B209" s="144"/>
      <c r="C209" s="145" t="s">
        <v>434</v>
      </c>
      <c r="D209" s="145" t="s">
        <v>124</v>
      </c>
      <c r="E209" s="146" t="s">
        <v>348</v>
      </c>
      <c r="F209" s="147" t="s">
        <v>349</v>
      </c>
      <c r="G209" s="148" t="s">
        <v>127</v>
      </c>
      <c r="H209" s="149">
        <v>8</v>
      </c>
      <c r="I209" s="149"/>
      <c r="J209" s="149">
        <f t="shared" si="30"/>
        <v>0</v>
      </c>
      <c r="K209" s="150"/>
      <c r="L209" s="27"/>
      <c r="M209" s="151" t="s">
        <v>1</v>
      </c>
      <c r="N209" s="152" t="s">
        <v>37</v>
      </c>
      <c r="O209" s="153">
        <v>0.54900000000000004</v>
      </c>
      <c r="P209" s="153">
        <f t="shared" si="31"/>
        <v>4.3920000000000003</v>
      </c>
      <c r="Q209" s="153">
        <v>1.6167899999999999</v>
      </c>
      <c r="R209" s="153">
        <f t="shared" si="32"/>
        <v>12.93432</v>
      </c>
      <c r="S209" s="153">
        <v>0</v>
      </c>
      <c r="T209" s="154">
        <f t="shared" si="3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5" t="s">
        <v>128</v>
      </c>
      <c r="AT209" s="155" t="s">
        <v>124</v>
      </c>
      <c r="AU209" s="155" t="s">
        <v>129</v>
      </c>
      <c r="AY209" s="14" t="s">
        <v>122</v>
      </c>
      <c r="BE209" s="156">
        <f t="shared" si="34"/>
        <v>0</v>
      </c>
      <c r="BF209" s="156">
        <f t="shared" si="35"/>
        <v>0</v>
      </c>
      <c r="BG209" s="156">
        <f t="shared" si="36"/>
        <v>0</v>
      </c>
      <c r="BH209" s="156">
        <f t="shared" si="37"/>
        <v>0</v>
      </c>
      <c r="BI209" s="156">
        <f t="shared" si="38"/>
        <v>0</v>
      </c>
      <c r="BJ209" s="14" t="s">
        <v>129</v>
      </c>
      <c r="BK209" s="157">
        <f t="shared" si="39"/>
        <v>0</v>
      </c>
      <c r="BL209" s="14" t="s">
        <v>128</v>
      </c>
      <c r="BM209" s="155" t="s">
        <v>458</v>
      </c>
    </row>
    <row r="210" spans="1:65" s="2" customFormat="1" ht="21.75" customHeight="1">
      <c r="A210" s="26"/>
      <c r="B210" s="144"/>
      <c r="C210" s="145" t="s">
        <v>459</v>
      </c>
      <c r="D210" s="145" t="s">
        <v>124</v>
      </c>
      <c r="E210" s="146" t="s">
        <v>352</v>
      </c>
      <c r="F210" s="147" t="s">
        <v>353</v>
      </c>
      <c r="G210" s="148" t="s">
        <v>157</v>
      </c>
      <c r="H210" s="149">
        <v>21.834</v>
      </c>
      <c r="I210" s="149"/>
      <c r="J210" s="149">
        <f t="shared" si="30"/>
        <v>0</v>
      </c>
      <c r="K210" s="150"/>
      <c r="L210" s="27"/>
      <c r="M210" s="151" t="s">
        <v>1</v>
      </c>
      <c r="N210" s="152" t="s">
        <v>37</v>
      </c>
      <c r="O210" s="153">
        <v>0</v>
      </c>
      <c r="P210" s="153">
        <f t="shared" si="31"/>
        <v>0</v>
      </c>
      <c r="Q210" s="153">
        <v>0</v>
      </c>
      <c r="R210" s="153">
        <f t="shared" si="32"/>
        <v>0</v>
      </c>
      <c r="S210" s="153">
        <v>0</v>
      </c>
      <c r="T210" s="154">
        <f t="shared" si="3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5" t="s">
        <v>128</v>
      </c>
      <c r="AT210" s="155" t="s">
        <v>124</v>
      </c>
      <c r="AU210" s="155" t="s">
        <v>129</v>
      </c>
      <c r="AY210" s="14" t="s">
        <v>122</v>
      </c>
      <c r="BE210" s="156">
        <f t="shared" si="34"/>
        <v>0</v>
      </c>
      <c r="BF210" s="156">
        <f t="shared" si="35"/>
        <v>0</v>
      </c>
      <c r="BG210" s="156">
        <f t="shared" si="36"/>
        <v>0</v>
      </c>
      <c r="BH210" s="156">
        <f t="shared" si="37"/>
        <v>0</v>
      </c>
      <c r="BI210" s="156">
        <f t="shared" si="38"/>
        <v>0</v>
      </c>
      <c r="BJ210" s="14" t="s">
        <v>129</v>
      </c>
      <c r="BK210" s="157">
        <f t="shared" si="39"/>
        <v>0</v>
      </c>
      <c r="BL210" s="14" t="s">
        <v>128</v>
      </c>
      <c r="BM210" s="155" t="s">
        <v>404</v>
      </c>
    </row>
    <row r="211" spans="1:65" s="2" customFormat="1" ht="21.75" customHeight="1">
      <c r="A211" s="26"/>
      <c r="B211" s="144"/>
      <c r="C211" s="145" t="s">
        <v>269</v>
      </c>
      <c r="D211" s="145" t="s">
        <v>124</v>
      </c>
      <c r="E211" s="146" t="s">
        <v>355</v>
      </c>
      <c r="F211" s="147" t="s">
        <v>356</v>
      </c>
      <c r="G211" s="148" t="s">
        <v>247</v>
      </c>
      <c r="H211" s="149">
        <v>138</v>
      </c>
      <c r="I211" s="149"/>
      <c r="J211" s="149">
        <f t="shared" si="30"/>
        <v>0</v>
      </c>
      <c r="K211" s="150"/>
      <c r="L211" s="27"/>
      <c r="M211" s="151" t="s">
        <v>1</v>
      </c>
      <c r="N211" s="152" t="s">
        <v>37</v>
      </c>
      <c r="O211" s="153">
        <v>0</v>
      </c>
      <c r="P211" s="153">
        <f t="shared" si="31"/>
        <v>0</v>
      </c>
      <c r="Q211" s="153">
        <v>0</v>
      </c>
      <c r="R211" s="153">
        <f t="shared" si="32"/>
        <v>0</v>
      </c>
      <c r="S211" s="153">
        <v>0</v>
      </c>
      <c r="T211" s="154">
        <f t="shared" si="3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5" t="s">
        <v>128</v>
      </c>
      <c r="AT211" s="155" t="s">
        <v>124</v>
      </c>
      <c r="AU211" s="155" t="s">
        <v>129</v>
      </c>
      <c r="AY211" s="14" t="s">
        <v>122</v>
      </c>
      <c r="BE211" s="156">
        <f t="shared" si="34"/>
        <v>0</v>
      </c>
      <c r="BF211" s="156">
        <f t="shared" si="35"/>
        <v>0</v>
      </c>
      <c r="BG211" s="156">
        <f t="shared" si="36"/>
        <v>0</v>
      </c>
      <c r="BH211" s="156">
        <f t="shared" si="37"/>
        <v>0</v>
      </c>
      <c r="BI211" s="156">
        <f t="shared" si="38"/>
        <v>0</v>
      </c>
      <c r="BJ211" s="14" t="s">
        <v>129</v>
      </c>
      <c r="BK211" s="157">
        <f t="shared" si="39"/>
        <v>0</v>
      </c>
      <c r="BL211" s="14" t="s">
        <v>128</v>
      </c>
      <c r="BM211" s="155" t="s">
        <v>460</v>
      </c>
    </row>
    <row r="212" spans="1:65" s="2" customFormat="1" ht="16.5" customHeight="1">
      <c r="A212" s="26"/>
      <c r="B212" s="144"/>
      <c r="C212" s="145" t="s">
        <v>461</v>
      </c>
      <c r="D212" s="145" t="s">
        <v>124</v>
      </c>
      <c r="E212" s="146" t="s">
        <v>359</v>
      </c>
      <c r="F212" s="147" t="s">
        <v>360</v>
      </c>
      <c r="G212" s="148" t="s">
        <v>217</v>
      </c>
      <c r="H212" s="149">
        <v>494.733</v>
      </c>
      <c r="I212" s="149"/>
      <c r="J212" s="149">
        <f t="shared" si="30"/>
        <v>0</v>
      </c>
      <c r="K212" s="150"/>
      <c r="L212" s="27"/>
      <c r="M212" s="151" t="s">
        <v>1</v>
      </c>
      <c r="N212" s="152" t="s">
        <v>37</v>
      </c>
      <c r="O212" s="153">
        <v>0</v>
      </c>
      <c r="P212" s="153">
        <f t="shared" si="31"/>
        <v>0</v>
      </c>
      <c r="Q212" s="153">
        <v>0</v>
      </c>
      <c r="R212" s="153">
        <f t="shared" si="32"/>
        <v>0</v>
      </c>
      <c r="S212" s="153">
        <v>0</v>
      </c>
      <c r="T212" s="154">
        <f t="shared" si="3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5" t="s">
        <v>128</v>
      </c>
      <c r="AT212" s="155" t="s">
        <v>124</v>
      </c>
      <c r="AU212" s="155" t="s">
        <v>129</v>
      </c>
      <c r="AY212" s="14" t="s">
        <v>122</v>
      </c>
      <c r="BE212" s="156">
        <f t="shared" si="34"/>
        <v>0</v>
      </c>
      <c r="BF212" s="156">
        <f t="shared" si="35"/>
        <v>0</v>
      </c>
      <c r="BG212" s="156">
        <f t="shared" si="36"/>
        <v>0</v>
      </c>
      <c r="BH212" s="156">
        <f t="shared" si="37"/>
        <v>0</v>
      </c>
      <c r="BI212" s="156">
        <f t="shared" si="38"/>
        <v>0</v>
      </c>
      <c r="BJ212" s="14" t="s">
        <v>129</v>
      </c>
      <c r="BK212" s="157">
        <f t="shared" si="39"/>
        <v>0</v>
      </c>
      <c r="BL212" s="14" t="s">
        <v>128</v>
      </c>
      <c r="BM212" s="155" t="s">
        <v>462</v>
      </c>
    </row>
    <row r="213" spans="1:65" s="2" customFormat="1" ht="21.75" customHeight="1">
      <c r="A213" s="26"/>
      <c r="B213" s="144"/>
      <c r="C213" s="145" t="s">
        <v>272</v>
      </c>
      <c r="D213" s="145" t="s">
        <v>124</v>
      </c>
      <c r="E213" s="146" t="s">
        <v>362</v>
      </c>
      <c r="F213" s="147" t="s">
        <v>363</v>
      </c>
      <c r="G213" s="148" t="s">
        <v>217</v>
      </c>
      <c r="H213" s="149">
        <v>4452.5969999999998</v>
      </c>
      <c r="I213" s="149"/>
      <c r="J213" s="149">
        <f t="shared" si="30"/>
        <v>0</v>
      </c>
      <c r="K213" s="150"/>
      <c r="L213" s="27"/>
      <c r="M213" s="151" t="s">
        <v>1</v>
      </c>
      <c r="N213" s="152" t="s">
        <v>37</v>
      </c>
      <c r="O213" s="153">
        <v>0</v>
      </c>
      <c r="P213" s="153">
        <f t="shared" si="31"/>
        <v>0</v>
      </c>
      <c r="Q213" s="153">
        <v>0</v>
      </c>
      <c r="R213" s="153">
        <f t="shared" si="32"/>
        <v>0</v>
      </c>
      <c r="S213" s="153">
        <v>0</v>
      </c>
      <c r="T213" s="154">
        <f t="shared" si="3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5" t="s">
        <v>128</v>
      </c>
      <c r="AT213" s="155" t="s">
        <v>124</v>
      </c>
      <c r="AU213" s="155" t="s">
        <v>129</v>
      </c>
      <c r="AY213" s="14" t="s">
        <v>122</v>
      </c>
      <c r="BE213" s="156">
        <f t="shared" si="34"/>
        <v>0</v>
      </c>
      <c r="BF213" s="156">
        <f t="shared" si="35"/>
        <v>0</v>
      </c>
      <c r="BG213" s="156">
        <f t="shared" si="36"/>
        <v>0</v>
      </c>
      <c r="BH213" s="156">
        <f t="shared" si="37"/>
        <v>0</v>
      </c>
      <c r="BI213" s="156">
        <f t="shared" si="38"/>
        <v>0</v>
      </c>
      <c r="BJ213" s="14" t="s">
        <v>129</v>
      </c>
      <c r="BK213" s="157">
        <f t="shared" si="39"/>
        <v>0</v>
      </c>
      <c r="BL213" s="14" t="s">
        <v>128</v>
      </c>
      <c r="BM213" s="155" t="s">
        <v>463</v>
      </c>
    </row>
    <row r="214" spans="1:65" s="2" customFormat="1" ht="21.75" customHeight="1">
      <c r="A214" s="26"/>
      <c r="B214" s="144"/>
      <c r="C214" s="145" t="s">
        <v>464</v>
      </c>
      <c r="D214" s="145" t="s">
        <v>124</v>
      </c>
      <c r="E214" s="146" t="s">
        <v>366</v>
      </c>
      <c r="F214" s="147" t="s">
        <v>367</v>
      </c>
      <c r="G214" s="148" t="s">
        <v>217</v>
      </c>
      <c r="H214" s="149">
        <v>494.733</v>
      </c>
      <c r="I214" s="149"/>
      <c r="J214" s="149">
        <f t="shared" si="30"/>
        <v>0</v>
      </c>
      <c r="K214" s="150"/>
      <c r="L214" s="27"/>
      <c r="M214" s="151" t="s">
        <v>1</v>
      </c>
      <c r="N214" s="152" t="s">
        <v>37</v>
      </c>
      <c r="O214" s="153">
        <v>0</v>
      </c>
      <c r="P214" s="153">
        <f t="shared" si="31"/>
        <v>0</v>
      </c>
      <c r="Q214" s="153">
        <v>0</v>
      </c>
      <c r="R214" s="153">
        <f t="shared" si="32"/>
        <v>0</v>
      </c>
      <c r="S214" s="153">
        <v>0</v>
      </c>
      <c r="T214" s="154">
        <f t="shared" si="3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5" t="s">
        <v>128</v>
      </c>
      <c r="AT214" s="155" t="s">
        <v>124</v>
      </c>
      <c r="AU214" s="155" t="s">
        <v>129</v>
      </c>
      <c r="AY214" s="14" t="s">
        <v>122</v>
      </c>
      <c r="BE214" s="156">
        <f t="shared" si="34"/>
        <v>0</v>
      </c>
      <c r="BF214" s="156">
        <f t="shared" si="35"/>
        <v>0</v>
      </c>
      <c r="BG214" s="156">
        <f t="shared" si="36"/>
        <v>0</v>
      </c>
      <c r="BH214" s="156">
        <f t="shared" si="37"/>
        <v>0</v>
      </c>
      <c r="BI214" s="156">
        <f t="shared" si="38"/>
        <v>0</v>
      </c>
      <c r="BJ214" s="14" t="s">
        <v>129</v>
      </c>
      <c r="BK214" s="157">
        <f t="shared" si="39"/>
        <v>0</v>
      </c>
      <c r="BL214" s="14" t="s">
        <v>128</v>
      </c>
      <c r="BM214" s="155" t="s">
        <v>465</v>
      </c>
    </row>
    <row r="215" spans="1:65" s="2" customFormat="1" ht="21.75" customHeight="1">
      <c r="A215" s="26"/>
      <c r="B215" s="144"/>
      <c r="C215" s="145" t="s">
        <v>276</v>
      </c>
      <c r="D215" s="145" t="s">
        <v>124</v>
      </c>
      <c r="E215" s="146" t="s">
        <v>369</v>
      </c>
      <c r="F215" s="147" t="s">
        <v>370</v>
      </c>
      <c r="G215" s="148" t="s">
        <v>217</v>
      </c>
      <c r="H215" s="149">
        <v>494.733</v>
      </c>
      <c r="I215" s="149"/>
      <c r="J215" s="149">
        <f t="shared" si="30"/>
        <v>0</v>
      </c>
      <c r="K215" s="150"/>
      <c r="L215" s="27"/>
      <c r="M215" s="151" t="s">
        <v>1</v>
      </c>
      <c r="N215" s="152" t="s">
        <v>37</v>
      </c>
      <c r="O215" s="153">
        <v>0</v>
      </c>
      <c r="P215" s="153">
        <f t="shared" si="31"/>
        <v>0</v>
      </c>
      <c r="Q215" s="153">
        <v>0</v>
      </c>
      <c r="R215" s="153">
        <f t="shared" si="32"/>
        <v>0</v>
      </c>
      <c r="S215" s="153">
        <v>0</v>
      </c>
      <c r="T215" s="154">
        <f t="shared" si="3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5" t="s">
        <v>128</v>
      </c>
      <c r="AT215" s="155" t="s">
        <v>124</v>
      </c>
      <c r="AU215" s="155" t="s">
        <v>129</v>
      </c>
      <c r="AY215" s="14" t="s">
        <v>122</v>
      </c>
      <c r="BE215" s="156">
        <f t="shared" si="34"/>
        <v>0</v>
      </c>
      <c r="BF215" s="156">
        <f t="shared" si="35"/>
        <v>0</v>
      </c>
      <c r="BG215" s="156">
        <f t="shared" si="36"/>
        <v>0</v>
      </c>
      <c r="BH215" s="156">
        <f t="shared" si="37"/>
        <v>0</v>
      </c>
      <c r="BI215" s="156">
        <f t="shared" si="38"/>
        <v>0</v>
      </c>
      <c r="BJ215" s="14" t="s">
        <v>129</v>
      </c>
      <c r="BK215" s="157">
        <f t="shared" si="39"/>
        <v>0</v>
      </c>
      <c r="BL215" s="14" t="s">
        <v>128</v>
      </c>
      <c r="BM215" s="155" t="s">
        <v>466</v>
      </c>
    </row>
    <row r="216" spans="1:65" s="12" customFormat="1" ht="22.9" customHeight="1">
      <c r="B216" s="132"/>
      <c r="D216" s="133" t="s">
        <v>70</v>
      </c>
      <c r="E216" s="142" t="s">
        <v>372</v>
      </c>
      <c r="F216" s="142" t="s">
        <v>373</v>
      </c>
      <c r="J216" s="143">
        <f>BK216</f>
        <v>0</v>
      </c>
      <c r="L216" s="132"/>
      <c r="M216" s="136"/>
      <c r="N216" s="137"/>
      <c r="O216" s="137"/>
      <c r="P216" s="138">
        <f>P217</f>
        <v>0</v>
      </c>
      <c r="Q216" s="137"/>
      <c r="R216" s="138">
        <f>R217</f>
        <v>0</v>
      </c>
      <c r="S216" s="137"/>
      <c r="T216" s="139">
        <f>T217</f>
        <v>0</v>
      </c>
      <c r="AR216" s="133" t="s">
        <v>79</v>
      </c>
      <c r="AT216" s="140" t="s">
        <v>70</v>
      </c>
      <c r="AU216" s="140" t="s">
        <v>79</v>
      </c>
      <c r="AY216" s="133" t="s">
        <v>122</v>
      </c>
      <c r="BK216" s="141">
        <f>BK217</f>
        <v>0</v>
      </c>
    </row>
    <row r="217" spans="1:65" s="2" customFormat="1" ht="21.75" customHeight="1">
      <c r="A217" s="26"/>
      <c r="B217" s="144"/>
      <c r="C217" s="145" t="s">
        <v>467</v>
      </c>
      <c r="D217" s="145" t="s">
        <v>124</v>
      </c>
      <c r="E217" s="146" t="s">
        <v>375</v>
      </c>
      <c r="F217" s="147" t="s">
        <v>376</v>
      </c>
      <c r="G217" s="148" t="s">
        <v>217</v>
      </c>
      <c r="H217" s="149">
        <v>1040.8499999999999</v>
      </c>
      <c r="I217" s="149"/>
      <c r="J217" s="149">
        <f>ROUND(I217*H217,3)</f>
        <v>0</v>
      </c>
      <c r="K217" s="150"/>
      <c r="L217" s="27"/>
      <c r="M217" s="151" t="s">
        <v>1</v>
      </c>
      <c r="N217" s="152" t="s">
        <v>37</v>
      </c>
      <c r="O217" s="153">
        <v>0</v>
      </c>
      <c r="P217" s="153">
        <f>O217*H217</f>
        <v>0</v>
      </c>
      <c r="Q217" s="153">
        <v>0</v>
      </c>
      <c r="R217" s="153">
        <f>Q217*H217</f>
        <v>0</v>
      </c>
      <c r="S217" s="153">
        <v>0</v>
      </c>
      <c r="T217" s="154">
        <f>S217*H217</f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5" t="s">
        <v>128</v>
      </c>
      <c r="AT217" s="155" t="s">
        <v>124</v>
      </c>
      <c r="AU217" s="155" t="s">
        <v>129</v>
      </c>
      <c r="AY217" s="14" t="s">
        <v>122</v>
      </c>
      <c r="BE217" s="156">
        <f>IF(N217="základná",J217,0)</f>
        <v>0</v>
      </c>
      <c r="BF217" s="156">
        <f>IF(N217="znížená",J217,0)</f>
        <v>0</v>
      </c>
      <c r="BG217" s="156">
        <f>IF(N217="zákl. prenesená",J217,0)</f>
        <v>0</v>
      </c>
      <c r="BH217" s="156">
        <f>IF(N217="zníž. prenesená",J217,0)</f>
        <v>0</v>
      </c>
      <c r="BI217" s="156">
        <f>IF(N217="nulová",J217,0)</f>
        <v>0</v>
      </c>
      <c r="BJ217" s="14" t="s">
        <v>129</v>
      </c>
      <c r="BK217" s="157">
        <f>ROUND(I217*H217,3)</f>
        <v>0</v>
      </c>
      <c r="BL217" s="14" t="s">
        <v>128</v>
      </c>
      <c r="BM217" s="155" t="s">
        <v>468</v>
      </c>
    </row>
    <row r="218" spans="1:65" s="12" customFormat="1" ht="25.9" customHeight="1">
      <c r="B218" s="132"/>
      <c r="D218" s="133" t="s">
        <v>70</v>
      </c>
      <c r="E218" s="134" t="s">
        <v>398</v>
      </c>
      <c r="F218" s="134" t="s">
        <v>399</v>
      </c>
      <c r="J218" s="135">
        <f>BK218</f>
        <v>0</v>
      </c>
      <c r="L218" s="132"/>
      <c r="M218" s="136"/>
      <c r="N218" s="137"/>
      <c r="O218" s="137"/>
      <c r="P218" s="138">
        <f>P219</f>
        <v>0</v>
      </c>
      <c r="Q218" s="137"/>
      <c r="R218" s="138">
        <f>R219</f>
        <v>0</v>
      </c>
      <c r="S218" s="137"/>
      <c r="T218" s="139">
        <f>T219</f>
        <v>0</v>
      </c>
      <c r="AR218" s="133" t="s">
        <v>128</v>
      </c>
      <c r="AT218" s="140" t="s">
        <v>70</v>
      </c>
      <c r="AU218" s="140" t="s">
        <v>71</v>
      </c>
      <c r="AY218" s="133" t="s">
        <v>122</v>
      </c>
      <c r="BK218" s="141">
        <f>BK219</f>
        <v>0</v>
      </c>
    </row>
    <row r="219" spans="1:65" s="2" customFormat="1" ht="44.25" customHeight="1">
      <c r="A219" s="26"/>
      <c r="B219" s="144"/>
      <c r="C219" s="145" t="s">
        <v>469</v>
      </c>
      <c r="D219" s="145" t="s">
        <v>124</v>
      </c>
      <c r="E219" s="146" t="s">
        <v>400</v>
      </c>
      <c r="F219" s="147" t="s">
        <v>470</v>
      </c>
      <c r="G219" s="148" t="s">
        <v>402</v>
      </c>
      <c r="H219" s="149">
        <v>6</v>
      </c>
      <c r="I219" s="149"/>
      <c r="J219" s="149">
        <f>ROUND(I219*H219,3)</f>
        <v>0</v>
      </c>
      <c r="K219" s="150"/>
      <c r="L219" s="27"/>
      <c r="M219" s="167" t="s">
        <v>1</v>
      </c>
      <c r="N219" s="168" t="s">
        <v>37</v>
      </c>
      <c r="O219" s="169">
        <v>0</v>
      </c>
      <c r="P219" s="169">
        <f>O219*H219</f>
        <v>0</v>
      </c>
      <c r="Q219" s="169">
        <v>0</v>
      </c>
      <c r="R219" s="169">
        <f>Q219*H219</f>
        <v>0</v>
      </c>
      <c r="S219" s="169">
        <v>0</v>
      </c>
      <c r="T219" s="170">
        <f>S219*H219</f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5" t="s">
        <v>403</v>
      </c>
      <c r="AT219" s="155" t="s">
        <v>124</v>
      </c>
      <c r="AU219" s="155" t="s">
        <v>79</v>
      </c>
      <c r="AY219" s="14" t="s">
        <v>122</v>
      </c>
      <c r="BE219" s="156">
        <f>IF(N219="základná",J219,0)</f>
        <v>0</v>
      </c>
      <c r="BF219" s="156">
        <f>IF(N219="znížená",J219,0)</f>
        <v>0</v>
      </c>
      <c r="BG219" s="156">
        <f>IF(N219="zákl. prenesená",J219,0)</f>
        <v>0</v>
      </c>
      <c r="BH219" s="156">
        <f>IF(N219="zníž. prenesená",J219,0)</f>
        <v>0</v>
      </c>
      <c r="BI219" s="156">
        <f>IF(N219="nulová",J219,0)</f>
        <v>0</v>
      </c>
      <c r="BJ219" s="14" t="s">
        <v>129</v>
      </c>
      <c r="BK219" s="157">
        <f>ROUND(I219*H219,3)</f>
        <v>0</v>
      </c>
      <c r="BL219" s="14" t="s">
        <v>403</v>
      </c>
      <c r="BM219" s="155" t="s">
        <v>471</v>
      </c>
    </row>
    <row r="220" spans="1:65" s="2" customFormat="1" ht="6.95" customHeight="1">
      <c r="A220" s="26"/>
      <c r="B220" s="41"/>
      <c r="C220" s="42"/>
      <c r="D220" s="42"/>
      <c r="E220" s="42"/>
      <c r="F220" s="42"/>
      <c r="G220" s="42"/>
      <c r="H220" s="42"/>
      <c r="I220" s="42"/>
      <c r="J220" s="42"/>
      <c r="K220" s="42"/>
      <c r="L220" s="27"/>
      <c r="M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</row>
  </sheetData>
  <autoFilter ref="C128:K219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Rekapitulácia stavby</vt:lpstr>
      <vt:lpstr>01.1 - časť 1</vt:lpstr>
      <vt:lpstr>01.2 - časť 2</vt:lpstr>
      <vt:lpstr>'01.1 - časť 1'!Názvy_tisku</vt:lpstr>
      <vt:lpstr>'01.2 - časť 2'!Názvy_tisku</vt:lpstr>
      <vt:lpstr>'Rekapitulácia stavby'!Názvy_tisku</vt:lpstr>
      <vt:lpstr>'01.1 - časť 1'!Oblast_tisku</vt:lpstr>
      <vt:lpstr>'01.2 - časť 2'!Oblast_tisku</vt:lpstr>
      <vt:lpstr>'Rekapitulácia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HP</cp:lastModifiedBy>
  <dcterms:created xsi:type="dcterms:W3CDTF">2020-03-09T13:21:53Z</dcterms:created>
  <dcterms:modified xsi:type="dcterms:W3CDTF">2020-04-11T08:44:48Z</dcterms:modified>
</cp:coreProperties>
</file>